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"/>
  </bookViews>
  <sheets>
    <sheet name="FEDŐLAP" sheetId="1" r:id="rId1"/>
    <sheet name="A.csoport" sheetId="2" r:id="rId2"/>
  </sheets>
  <definedNames/>
  <calcPr fullCalcOnLoad="1"/>
</workbook>
</file>

<file path=xl/sharedStrings.xml><?xml version="1.0" encoding="utf-8"?>
<sst xmlns="http://schemas.openxmlformats.org/spreadsheetml/2006/main" count="396" uniqueCount="123">
  <si>
    <t>ssz</t>
  </si>
  <si>
    <t>Iskola</t>
  </si>
  <si>
    <t>1.</t>
  </si>
  <si>
    <t>2.</t>
  </si>
  <si>
    <t>3.</t>
  </si>
  <si>
    <t>4.</t>
  </si>
  <si>
    <t>Bródy Imre Gimnázium</t>
  </si>
  <si>
    <t>Bródy</t>
  </si>
  <si>
    <t>5.</t>
  </si>
  <si>
    <t>6.</t>
  </si>
  <si>
    <t>csp/gól</t>
  </si>
  <si>
    <t>7.</t>
  </si>
  <si>
    <t xml:space="preserve"> - </t>
  </si>
  <si>
    <t>M</t>
  </si>
  <si>
    <t>GY</t>
  </si>
  <si>
    <t>D</t>
  </si>
  <si>
    <t>V</t>
  </si>
  <si>
    <t>LG</t>
  </si>
  <si>
    <t>KG</t>
  </si>
  <si>
    <t>GK</t>
  </si>
  <si>
    <t>Pont</t>
  </si>
  <si>
    <t>név</t>
  </si>
  <si>
    <t>csapat</t>
  </si>
  <si>
    <t>1.meccs</t>
  </si>
  <si>
    <t>2.meccs</t>
  </si>
  <si>
    <t>3.meccs</t>
  </si>
  <si>
    <t>4.meccs</t>
  </si>
  <si>
    <t>5.meccs</t>
  </si>
  <si>
    <t>ÖSSZ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</si>
  <si>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</si>
  <si>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</si>
  <si>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</si>
  <si>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</si>
  <si>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</si>
  <si>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</si>
  <si>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</si>
  <si>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</si>
  <si>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</si>
  <si>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</si>
  <si>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</si>
  <si>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</si>
  <si>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</si>
  <si>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</si>
  <si>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</si>
  <si>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</si>
  <si>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</si>
  <si>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GÓLLÖVŐLISTA</t>
  </si>
  <si>
    <t>Brody</t>
  </si>
  <si>
    <t>Tbanya</t>
  </si>
  <si>
    <t>Gy</t>
  </si>
  <si>
    <t>Szhely</t>
  </si>
  <si>
    <t>Sopron</t>
  </si>
  <si>
    <t>Tbany</t>
  </si>
  <si>
    <t>Gazdasági,Pápa</t>
  </si>
  <si>
    <t>Gr.Széchenyi,Szfehérvár</t>
  </si>
  <si>
    <t>Eötövös,Tata</t>
  </si>
  <si>
    <t>Gazd,Pápa</t>
  </si>
  <si>
    <t>Hermann,Szhely</t>
  </si>
  <si>
    <t>Széch.,Szfehérvár</t>
  </si>
  <si>
    <t>Az "ajkai" csoport végeredménye</t>
  </si>
  <si>
    <t>25.</t>
  </si>
  <si>
    <t>26.</t>
  </si>
  <si>
    <t>27.</t>
  </si>
  <si>
    <t>28.</t>
  </si>
  <si>
    <t>VÉGEREDMÉNY</t>
  </si>
  <si>
    <t>VI.KORCSOPORTOS KISPÁLYÁS FLOORBALL DIÁKOLIMPIA</t>
  </si>
  <si>
    <t xml:space="preserve">Rendező: </t>
  </si>
  <si>
    <t>Cím:</t>
  </si>
  <si>
    <t>8400 Ajka, Bródy Imre u.4.</t>
  </si>
  <si>
    <t>Játékvezető:</t>
  </si>
  <si>
    <t>Liska Bálint</t>
  </si>
  <si>
    <t>Árpád-házi Szent Erzsébet Középiskola, Óvoda és Általános Iskola</t>
  </si>
  <si>
    <t>Eötvös József Gimnázium és Kollégium</t>
  </si>
  <si>
    <t>Tatabányai SZC Széchenyi István Közgazdasági és Informatikai Szakközépiskolája</t>
  </si>
  <si>
    <t>Ajkai Bródy Imre Gimnázium és Alapfokú Művészeti Iskola</t>
  </si>
  <si>
    <t>Soproni SZC Vas- és Villamosipari Szakképző Iskolája és Gimnáziuma</t>
  </si>
  <si>
    <t>Szt,Erzsébet,Esztergom</t>
  </si>
  <si>
    <t>Eötvös,Tata</t>
  </si>
  <si>
    <t>Bródy,Ajka</t>
  </si>
  <si>
    <t>Vas-Vill,Sopron</t>
  </si>
  <si>
    <t>AJKA, 2015.NOVEMBER 30.</t>
  </si>
  <si>
    <t>Ajkai Bródy Imre Gimnázium és AMI.</t>
  </si>
  <si>
    <t>Széchenyi,Komárom</t>
  </si>
  <si>
    <t>Balogh Árpád(5)</t>
  </si>
  <si>
    <t>Horváth Gergő (10)</t>
  </si>
  <si>
    <t>Kiss János (7)</t>
  </si>
  <si>
    <t>Markotics Boldizsár (2)</t>
  </si>
  <si>
    <t>Pete Barnabás (6)</t>
  </si>
  <si>
    <t>Rajkai Benító (12)</t>
  </si>
  <si>
    <t>Molnár Dávid (8)</t>
  </si>
  <si>
    <t>Bondor Csaba (19)</t>
  </si>
  <si>
    <t>Varga Gergő (21)</t>
  </si>
  <si>
    <t>Hajas Nándor (4)</t>
  </si>
  <si>
    <t>Dombi Csaba(9)</t>
  </si>
  <si>
    <t>Orbán Gergő (16)</t>
  </si>
  <si>
    <t>Széchenyi,Kom.</t>
  </si>
  <si>
    <t>Baranyai Balázs(11)</t>
  </si>
  <si>
    <t>Kertész Dávid (10)</t>
  </si>
  <si>
    <t>Markos Péter(6)</t>
  </si>
  <si>
    <t>Róka Ádám(13)</t>
  </si>
  <si>
    <t>Horváth Gergő(10)</t>
  </si>
  <si>
    <t>Kiss János(7)</t>
  </si>
  <si>
    <t>Markotics Boldizsár(2)</t>
  </si>
  <si>
    <t>Békési Máté(12)</t>
  </si>
  <si>
    <t>Huber Krisztián(11)</t>
  </si>
  <si>
    <t>Kovács Kristóf(9)</t>
  </si>
  <si>
    <t>Schiffer Viktor(10)</t>
  </si>
  <si>
    <t>Németh László(15)</t>
  </si>
  <si>
    <t>Alekszandrov Sándor(9)</t>
  </si>
  <si>
    <t>Hertlik Péter(10)</t>
  </si>
  <si>
    <t>Lernyei Marcell(6)</t>
  </si>
  <si>
    <t>Pudleiner Kristóf(4)</t>
  </si>
  <si>
    <t>Török Zsolt(8)</t>
  </si>
  <si>
    <t>Ölveczki Dániel (11I</t>
  </si>
  <si>
    <t xml:space="preserve"> Pete Barnabás(6)</t>
  </si>
  <si>
    <t>Rajkai Benító(12)</t>
  </si>
  <si>
    <t>Bródy, Ajka</t>
  </si>
  <si>
    <t>öngól</t>
  </si>
  <si>
    <t>Sz.Erzsébet,Esztergom</t>
  </si>
  <si>
    <t>Széchenyi Komárom</t>
  </si>
  <si>
    <t>Szt.Erzsébet Eszt.</t>
  </si>
  <si>
    <t>Vass-Vill, Sopron</t>
  </si>
  <si>
    <t>Ölveczki Dániel (11)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</si>
</sst>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sz val="10"/>
      <color indexed="16"/>
      <name val="Arial"/>
      <family val="0"/>
    </font>
    <font>
      <i/>
      <sz val="8"/>
      <color indexed="16"/>
      <name val="Arial"/>
      <family val="0"/>
    </font>
    <font>
      <sz val="10"/>
      <color indexed="17"/>
      <name val="Arial"/>
      <family val="0"/>
    </font>
    <font>
      <i/>
      <sz val="8"/>
      <color indexed="17"/>
      <name val="Arial"/>
      <family val="0"/>
    </font>
    <font>
      <sz val="10"/>
      <color indexed="18"/>
      <name val="Arial"/>
      <family val="0"/>
    </font>
    <font>
      <i/>
      <sz val="8"/>
      <color indexed="18"/>
      <name val="Arial"/>
      <family val="2"/>
    </font>
    <font>
      <sz val="10"/>
      <color indexed="52"/>
      <name val="Arial"/>
      <family val="0"/>
    </font>
    <font>
      <i/>
      <sz val="8"/>
      <color indexed="52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horizontal="left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3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/>
    </xf>
    <xf numFmtId="0" fontId="20" fillId="36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8" fillId="37" borderId="44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/>
    </xf>
    <xf numFmtId="0" fontId="8" fillId="37" borderId="50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9" fillId="0" borderId="52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1" fillId="38" borderId="17" xfId="0" applyFont="1" applyFill="1" applyBorder="1" applyAlignment="1">
      <alignment horizontal="center"/>
    </xf>
    <xf numFmtId="0" fontId="60" fillId="38" borderId="18" xfId="0" applyFont="1" applyFill="1" applyBorder="1" applyAlignment="1">
      <alignment horizontal="left"/>
    </xf>
    <xf numFmtId="0" fontId="3" fillId="38" borderId="18" xfId="0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62" fillId="0" borderId="18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0" fontId="63" fillId="0" borderId="18" xfId="0" applyFont="1" applyFill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64" fillId="0" borderId="19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19"/>
  <sheetViews>
    <sheetView zoomScalePageLayoutView="0" workbookViewId="0" topLeftCell="A1">
      <selection activeCell="C25" sqref="C25"/>
    </sheetView>
  </sheetViews>
  <sheetFormatPr defaultColWidth="9.140625" defaultRowHeight="12.75"/>
  <cols>
    <col min="3" max="3" width="21.421875" style="0" bestFit="1" customWidth="1"/>
  </cols>
  <sheetData>
    <row r="5" spans="3:8" ht="12.75">
      <c r="C5" s="79" t="s">
        <v>65</v>
      </c>
      <c r="D5" s="79"/>
      <c r="E5" s="79"/>
      <c r="F5" s="79"/>
      <c r="G5" s="79"/>
      <c r="H5" s="79"/>
    </row>
    <row r="6" spans="3:8" ht="12.75">
      <c r="C6" s="79"/>
      <c r="D6" s="79"/>
      <c r="E6" s="79"/>
      <c r="F6" s="79"/>
      <c r="G6" s="79"/>
      <c r="H6" s="79"/>
    </row>
    <row r="7" spans="3:8" ht="12.75">
      <c r="C7" s="79"/>
      <c r="D7" s="79"/>
      <c r="E7" s="79"/>
      <c r="F7" s="79"/>
      <c r="G7" s="79"/>
      <c r="H7" s="79"/>
    </row>
    <row r="8" spans="3:8" ht="12.75">
      <c r="C8" s="79"/>
      <c r="D8" s="79"/>
      <c r="E8" s="79"/>
      <c r="F8" s="79"/>
      <c r="G8" s="79"/>
      <c r="H8" s="79"/>
    </row>
    <row r="9" spans="3:8" ht="12.75">
      <c r="C9" s="79"/>
      <c r="D9" s="79"/>
      <c r="E9" s="79"/>
      <c r="F9" s="79"/>
      <c r="G9" s="79"/>
      <c r="H9" s="79"/>
    </row>
    <row r="10" spans="3:8" ht="12.75">
      <c r="C10" s="79"/>
      <c r="D10" s="79"/>
      <c r="E10" s="79"/>
      <c r="F10" s="79"/>
      <c r="G10" s="79"/>
      <c r="H10" s="79"/>
    </row>
    <row r="13" spans="3:8" ht="12.75">
      <c r="C13" s="80" t="s">
        <v>80</v>
      </c>
      <c r="D13" s="80"/>
      <c r="E13" s="80"/>
      <c r="F13" s="80"/>
      <c r="G13" s="80"/>
      <c r="H13" s="80"/>
    </row>
    <row r="14" spans="3:8" ht="12.75">
      <c r="C14" s="80"/>
      <c r="D14" s="80"/>
      <c r="E14" s="80"/>
      <c r="F14" s="80"/>
      <c r="G14" s="80"/>
      <c r="H14" s="80"/>
    </row>
    <row r="17" spans="3:8" ht="12.75">
      <c r="C17" t="s">
        <v>66</v>
      </c>
      <c r="D17" s="78" t="s">
        <v>81</v>
      </c>
      <c r="E17" s="78"/>
      <c r="F17" s="78"/>
      <c r="G17" s="78"/>
      <c r="H17" s="78"/>
    </row>
    <row r="18" spans="3:8" ht="12.75">
      <c r="C18" t="s">
        <v>67</v>
      </c>
      <c r="D18" s="78" t="s">
        <v>68</v>
      </c>
      <c r="E18" s="78"/>
      <c r="F18" s="78"/>
      <c r="G18" s="78"/>
      <c r="H18" s="78"/>
    </row>
    <row r="19" spans="3:8" ht="12.75">
      <c r="C19" t="s">
        <v>69</v>
      </c>
      <c r="D19" s="78" t="s">
        <v>70</v>
      </c>
      <c r="E19" s="78"/>
      <c r="F19" s="78"/>
      <c r="G19" s="78"/>
      <c r="H19" s="78"/>
    </row>
  </sheetData>
  <sheetProtection/>
  <mergeCells count="5">
    <mergeCell ref="D19:H19"/>
    <mergeCell ref="C5:H10"/>
    <mergeCell ref="C13:H14"/>
    <mergeCell ref="D17:H17"/>
    <mergeCell ref="D18:H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O111"/>
  <sheetViews>
    <sheetView tabSelected="1" zoomScale="75" zoomScaleNormal="75" zoomScalePageLayoutView="0" workbookViewId="0" topLeftCell="A88">
      <selection activeCell="AK25" sqref="AK25"/>
    </sheetView>
  </sheetViews>
  <sheetFormatPr defaultColWidth="9.140625" defaultRowHeight="12.75"/>
  <cols>
    <col min="1" max="1" width="7.57421875" style="0" bestFit="1" customWidth="1"/>
    <col min="2" max="2" width="3.28125" style="0" customWidth="1"/>
    <col min="3" max="3" width="33.57421875" style="32" bestFit="1" customWidth="1"/>
    <col min="4" max="4" width="3.00390625" style="32" customWidth="1"/>
    <col min="5" max="5" width="33.57421875" style="32" bestFit="1" customWidth="1"/>
    <col min="6" max="6" width="3.28125" style="32" customWidth="1"/>
    <col min="7" max="7" width="5.8515625" style="0" hidden="1" customWidth="1"/>
    <col min="8" max="8" width="6.140625" style="0" hidden="1" customWidth="1"/>
    <col min="9" max="12" width="4.8515625" style="0" hidden="1" customWidth="1"/>
    <col min="13" max="13" width="6.140625" style="0" hidden="1" customWidth="1"/>
    <col min="14" max="14" width="4.8515625" style="0" hidden="1" customWidth="1"/>
    <col min="15" max="15" width="4.28125" style="0" hidden="1" customWidth="1"/>
    <col min="16" max="16" width="23.8515625" style="0" hidden="1" customWidth="1"/>
    <col min="17" max="17" width="14.28125" style="0" hidden="1" customWidth="1"/>
    <col min="18" max="25" width="0" style="0" hidden="1" customWidth="1"/>
    <col min="27" max="27" width="7.28125" style="0" customWidth="1"/>
    <col min="28" max="28" width="27.421875" style="0" bestFit="1" customWidth="1"/>
    <col min="29" max="29" width="17.7109375" style="0" bestFit="1" customWidth="1"/>
  </cols>
  <sheetData>
    <row r="1" spans="1:32" ht="12.75">
      <c r="A1" s="81" t="s">
        <v>2</v>
      </c>
      <c r="B1" s="1"/>
      <c r="C1" s="37">
        <v>1</v>
      </c>
      <c r="D1" s="37"/>
      <c r="E1" s="37">
        <v>2</v>
      </c>
      <c r="F1" s="40"/>
      <c r="G1" s="32" t="s">
        <v>47</v>
      </c>
      <c r="H1" s="32"/>
      <c r="I1" s="32"/>
      <c r="J1" s="33" t="s">
        <v>48</v>
      </c>
      <c r="K1" s="32"/>
      <c r="L1" s="32"/>
      <c r="Q1" s="85" t="s">
        <v>59</v>
      </c>
      <c r="R1" s="85"/>
      <c r="S1" s="85"/>
      <c r="T1" s="85"/>
      <c r="AC1" s="83" t="s">
        <v>64</v>
      </c>
      <c r="AD1" s="83"/>
      <c r="AE1" s="83"/>
      <c r="AF1" s="83"/>
    </row>
    <row r="2" spans="1:32" ht="18.75" thickBot="1">
      <c r="A2" s="82"/>
      <c r="B2" s="2"/>
      <c r="C2" s="4" t="str">
        <f>VLOOKUP(C1,$AA$107:$AB$111,2)</f>
        <v>Eötvös,Tata</v>
      </c>
      <c r="D2" s="28"/>
      <c r="E2" s="4" t="str">
        <f>VLOOKUP(E1,$AA$107:$AB$111,2)</f>
        <v>Bródy,Ajka</v>
      </c>
      <c r="F2" s="26"/>
      <c r="G2" s="34" t="s">
        <v>14</v>
      </c>
      <c r="H2" s="34" t="s">
        <v>15</v>
      </c>
      <c r="I2" s="34" t="s">
        <v>16</v>
      </c>
      <c r="J2" s="35" t="s">
        <v>49</v>
      </c>
      <c r="K2" s="35" t="s">
        <v>15</v>
      </c>
      <c r="L2" s="35" t="s">
        <v>16</v>
      </c>
      <c r="Q2" s="85"/>
      <c r="R2" s="85"/>
      <c r="S2" s="85"/>
      <c r="T2" s="85"/>
      <c r="AC2" s="84"/>
      <c r="AD2" s="84"/>
      <c r="AE2" s="84"/>
      <c r="AF2" s="84"/>
    </row>
    <row r="3" spans="1:36" ht="18.75" thickTop="1">
      <c r="A3" s="3"/>
      <c r="B3" s="2"/>
      <c r="C3" s="4">
        <f>SUM(D4:D9)</f>
        <v>8</v>
      </c>
      <c r="D3" s="28" t="s">
        <v>12</v>
      </c>
      <c r="E3" s="4">
        <f>SUM(F4:F9)</f>
        <v>2</v>
      </c>
      <c r="F3" s="26"/>
      <c r="G3" s="32">
        <f>IF(C3&gt;E3,3,0)</f>
        <v>3</v>
      </c>
      <c r="H3" s="32">
        <f>IF(C3=E3,1,0)</f>
        <v>0</v>
      </c>
      <c r="I3" s="32">
        <f>IF(E3&gt;C3,1,0)</f>
        <v>0</v>
      </c>
      <c r="J3" s="32">
        <f>IF(E3&gt;C3,3,0)</f>
        <v>0</v>
      </c>
      <c r="K3" s="32">
        <f>IF(E3=C3,1,0)</f>
        <v>0</v>
      </c>
      <c r="L3" s="32">
        <f>IF(E3&lt;C3,0,0)</f>
        <v>0</v>
      </c>
      <c r="N3" s="8" t="s">
        <v>0</v>
      </c>
      <c r="O3" s="9"/>
      <c r="P3" s="9" t="s">
        <v>1</v>
      </c>
      <c r="Q3" s="10" t="s">
        <v>13</v>
      </c>
      <c r="R3" s="10" t="s">
        <v>14</v>
      </c>
      <c r="S3" s="10" t="s">
        <v>15</v>
      </c>
      <c r="T3" s="10" t="s">
        <v>16</v>
      </c>
      <c r="U3" s="10" t="s">
        <v>17</v>
      </c>
      <c r="V3" s="10" t="s">
        <v>18</v>
      </c>
      <c r="W3" s="10" t="s">
        <v>19</v>
      </c>
      <c r="X3" s="11" t="s">
        <v>20</v>
      </c>
      <c r="AA3" s="57" t="s">
        <v>0</v>
      </c>
      <c r="AB3" s="58" t="s">
        <v>1</v>
      </c>
      <c r="AC3" s="58" t="s">
        <v>13</v>
      </c>
      <c r="AD3" s="58" t="s">
        <v>14</v>
      </c>
      <c r="AE3" s="58" t="s">
        <v>15</v>
      </c>
      <c r="AF3" s="58" t="s">
        <v>16</v>
      </c>
      <c r="AG3" s="58" t="s">
        <v>17</v>
      </c>
      <c r="AH3" s="58" t="s">
        <v>18</v>
      </c>
      <c r="AI3" s="58" t="s">
        <v>19</v>
      </c>
      <c r="AJ3" s="59" t="s">
        <v>20</v>
      </c>
    </row>
    <row r="4" spans="1:37" ht="18">
      <c r="A4" s="5" t="s">
        <v>10</v>
      </c>
      <c r="B4" s="2"/>
      <c r="C4" s="67" t="s">
        <v>83</v>
      </c>
      <c r="D4" s="28">
        <v>1</v>
      </c>
      <c r="E4" s="67" t="s">
        <v>96</v>
      </c>
      <c r="F4" s="26"/>
      <c r="N4" s="12" t="s">
        <v>2</v>
      </c>
      <c r="O4" s="13"/>
      <c r="P4" s="13" t="s">
        <v>6</v>
      </c>
      <c r="Q4" s="14">
        <v>4</v>
      </c>
      <c r="R4" s="14">
        <f>(((IF($C$3&gt;$E$3,1,0)+IF($C$23&gt;$E$23,1,0))+IF($C$53&gt;$E$53,1,0))+IF($C$86&gt;$E$86,1,0))</f>
        <v>3</v>
      </c>
      <c r="S4" s="14">
        <f>(((IF($C$3=$E$3,1,0)+IF($C$23=$E$23,1,0))+IF($C$53=$E$53,1,0))+IF($C$86=$E$86,1,0))</f>
        <v>0</v>
      </c>
      <c r="T4" s="14">
        <f>(((IF($C$3&lt;$E$3,1,0)+IF($C$23&lt;$E$23,1,0))+IF($C$53&lt;$E$53,1,0))+IF($C$86&lt;$E$86,1,0))</f>
        <v>1</v>
      </c>
      <c r="U4" s="14">
        <f>C3+C23+C86+C53</f>
        <v>23</v>
      </c>
      <c r="V4" s="14">
        <f>E3+E23+E86+E53</f>
        <v>7</v>
      </c>
      <c r="W4" s="14">
        <f>U4-V4</f>
        <v>16</v>
      </c>
      <c r="X4" s="15">
        <f>R4*2+S4</f>
        <v>6</v>
      </c>
      <c r="AA4" s="113" t="s">
        <v>2</v>
      </c>
      <c r="AB4" s="114" t="s">
        <v>77</v>
      </c>
      <c r="AC4" s="115">
        <v>4</v>
      </c>
      <c r="AD4" s="116">
        <v>4</v>
      </c>
      <c r="AE4" s="116">
        <v>0</v>
      </c>
      <c r="AF4" s="116">
        <v>0</v>
      </c>
      <c r="AG4" s="116">
        <v>24</v>
      </c>
      <c r="AH4" s="116">
        <v>7</v>
      </c>
      <c r="AI4" s="116">
        <f>SUM(AG4-AH4)</f>
        <v>17</v>
      </c>
      <c r="AJ4" s="117">
        <f>SUM(AD4*2+AE4)</f>
        <v>8</v>
      </c>
      <c r="AK4" s="102"/>
    </row>
    <row r="5" spans="1:37" ht="18">
      <c r="A5" s="3"/>
      <c r="B5" s="2"/>
      <c r="C5" s="67" t="s">
        <v>84</v>
      </c>
      <c r="D5" s="28">
        <v>1</v>
      </c>
      <c r="E5" s="67" t="s">
        <v>97</v>
      </c>
      <c r="F5" s="26"/>
      <c r="N5" s="12" t="s">
        <v>3</v>
      </c>
      <c r="O5" s="13"/>
      <c r="P5" s="13" t="s">
        <v>53</v>
      </c>
      <c r="Q5" s="14">
        <v>4</v>
      </c>
      <c r="R5" s="14">
        <f>(((IF($E$3&gt;$C$3,1,0)+IF($C$33&gt;$E$33,1,0))+IF($C$64&gt;$E$64,1,0))+IF($C$97&gt;$E$97,1,0))</f>
        <v>0</v>
      </c>
      <c r="S5" s="14">
        <f>(((IF($E$3=$C$3,1,0)+IF($C$33=$E$33,1,0))+IF($C$64=$E$64,1,0))+IF($C$97=$E$97,1,0))</f>
        <v>0</v>
      </c>
      <c r="T5" s="14">
        <f>(((IF($E$3&lt;$C$3,1,0)+IF($C$33&lt;$E$33,1,0))+IF($C$64&lt;$E$64,1,0))+IF($C$97&lt;$E$97,1,0))</f>
        <v>4</v>
      </c>
      <c r="U5" s="14">
        <f>E3+C33+C64+C97</f>
        <v>7</v>
      </c>
      <c r="V5" s="14">
        <f>C3+E33+E64+E97</f>
        <v>26</v>
      </c>
      <c r="W5" s="14">
        <f>U5-V5</f>
        <v>-19</v>
      </c>
      <c r="X5" s="15">
        <f>R5*2+S5</f>
        <v>0</v>
      </c>
      <c r="AA5" s="113" t="s">
        <v>3</v>
      </c>
      <c r="AB5" s="114" t="s">
        <v>119</v>
      </c>
      <c r="AC5" s="115">
        <v>4</v>
      </c>
      <c r="AD5" s="116">
        <v>3</v>
      </c>
      <c r="AE5" s="116">
        <v>0</v>
      </c>
      <c r="AF5" s="116">
        <v>1</v>
      </c>
      <c r="AG5" s="116">
        <v>14</v>
      </c>
      <c r="AH5" s="116">
        <v>11</v>
      </c>
      <c r="AI5" s="116">
        <f>SUM(AG5-AH5)</f>
        <v>3</v>
      </c>
      <c r="AJ5" s="117">
        <f>SUM(AD5*2+AE5)</f>
        <v>6</v>
      </c>
      <c r="AK5" s="102"/>
    </row>
    <row r="6" spans="1:37" ht="18">
      <c r="A6" s="3"/>
      <c r="B6" s="2"/>
      <c r="C6" s="67" t="s">
        <v>85</v>
      </c>
      <c r="D6" s="28">
        <v>3</v>
      </c>
      <c r="E6" s="67" t="s">
        <v>98</v>
      </c>
      <c r="F6" s="26"/>
      <c r="N6" s="12" t="s">
        <v>4</v>
      </c>
      <c r="O6" s="13"/>
      <c r="P6" s="13" t="s">
        <v>54</v>
      </c>
      <c r="Q6" s="14">
        <v>4</v>
      </c>
      <c r="R6" s="14">
        <f>(((IF($C$13&gt;$E$13,1,0)+IF($E$33&gt;$C$33,1,0))+IF($E$53&gt;$C$53,1,0))+IF($C$75&gt;$E$75,1,0))</f>
        <v>2</v>
      </c>
      <c r="S6" s="14">
        <f>(((IF($C$13=$E$13,1,0)+IF($E$33=$C$33,1,0))+IF($E$53=$C$53,1,0))+IF($C$75=$E$75,1,0))</f>
        <v>0</v>
      </c>
      <c r="T6" s="14">
        <f>(((IF($C$13&lt;$E$13,1,0)+IF($E$33&lt;$C$33,1,0))+IF($E$53&lt;$C$53,1,0))+IF($C$75&lt;$E$75,1,0))</f>
        <v>2</v>
      </c>
      <c r="U6" s="14">
        <f>C13+E33+E53+C75</f>
        <v>14</v>
      </c>
      <c r="V6" s="14">
        <f>E13+C33+C53+E75</f>
        <v>13</v>
      </c>
      <c r="W6" s="14">
        <f>U6-V6</f>
        <v>1</v>
      </c>
      <c r="X6" s="15">
        <f>R6*2+S6</f>
        <v>4</v>
      </c>
      <c r="AA6" s="111" t="s">
        <v>4</v>
      </c>
      <c r="AB6" s="103" t="s">
        <v>118</v>
      </c>
      <c r="AC6" s="104">
        <v>4</v>
      </c>
      <c r="AD6" s="105">
        <v>2</v>
      </c>
      <c r="AE6" s="105">
        <v>0</v>
      </c>
      <c r="AF6" s="105">
        <v>2</v>
      </c>
      <c r="AG6" s="105">
        <v>13</v>
      </c>
      <c r="AH6" s="105">
        <v>8</v>
      </c>
      <c r="AI6" s="105">
        <f>SUM(AG6-AH6)</f>
        <v>5</v>
      </c>
      <c r="AJ6" s="106">
        <f>SUM(AD6*2+AE6)</f>
        <v>4</v>
      </c>
      <c r="AK6" s="102"/>
    </row>
    <row r="7" spans="1:37" ht="18">
      <c r="A7" s="3"/>
      <c r="B7" s="2"/>
      <c r="C7" s="67" t="s">
        <v>86</v>
      </c>
      <c r="D7" s="28"/>
      <c r="E7" s="67" t="s">
        <v>99</v>
      </c>
      <c r="F7" s="26">
        <v>2</v>
      </c>
      <c r="N7" s="12" t="s">
        <v>5</v>
      </c>
      <c r="O7" s="13"/>
      <c r="P7" s="13" t="s">
        <v>57</v>
      </c>
      <c r="Q7" s="14">
        <v>4</v>
      </c>
      <c r="R7" s="14">
        <f>(((IF($E$13&gt;$C$13,1,0)+IF($C$43&gt;$E$43,1,0))+IF($E$64&gt;$C$64,1,0))+IF($E$86&gt;$C$86,1,0))</f>
        <v>3</v>
      </c>
      <c r="S7" s="14">
        <f>(((IF($E$13=$C$13,1,0)+IF($C$43=$E$43,1,0))+IF($E$64=$C$64,1,0))+IF($E$86=$C$86,1,0))</f>
        <v>0</v>
      </c>
      <c r="T7" s="14">
        <f>(((IF($E$13&lt;$C$13,1,0)+IF($C$43&lt;$E$43,1,0))+IF($E$64&lt;$C$64,1,0))+IF($E$86&lt;$C$86,1,0))</f>
        <v>1</v>
      </c>
      <c r="U7" s="14">
        <f>E13+C43+E64+E86</f>
        <v>9</v>
      </c>
      <c r="V7" s="14">
        <f>C13+E43+C64+C86</f>
        <v>8</v>
      </c>
      <c r="W7" s="14">
        <f>U7-V7</f>
        <v>1</v>
      </c>
      <c r="X7" s="15">
        <f>R7*2+S7</f>
        <v>6</v>
      </c>
      <c r="AA7" s="111" t="s">
        <v>5</v>
      </c>
      <c r="AB7" s="103" t="s">
        <v>121</v>
      </c>
      <c r="AC7" s="104">
        <v>4</v>
      </c>
      <c r="AD7" s="105">
        <v>1</v>
      </c>
      <c r="AE7" s="105">
        <v>0</v>
      </c>
      <c r="AF7" s="105">
        <v>3</v>
      </c>
      <c r="AG7" s="105">
        <v>5</v>
      </c>
      <c r="AH7" s="105">
        <v>7</v>
      </c>
      <c r="AI7" s="105">
        <f>SUM(AG7-AH7)</f>
        <v>-2</v>
      </c>
      <c r="AJ7" s="106">
        <f>SUM(AD7*2+AE7)</f>
        <v>2</v>
      </c>
      <c r="AK7" s="102"/>
    </row>
    <row r="8" spans="1:37" ht="18.75" thickBot="1">
      <c r="A8" s="3"/>
      <c r="B8" s="2"/>
      <c r="C8" s="67" t="s">
        <v>87</v>
      </c>
      <c r="D8" s="28">
        <v>3</v>
      </c>
      <c r="E8" s="68"/>
      <c r="F8" s="26"/>
      <c r="N8" s="16" t="s">
        <v>8</v>
      </c>
      <c r="O8" s="17"/>
      <c r="P8" s="17" t="s">
        <v>55</v>
      </c>
      <c r="Q8" s="18">
        <v>4</v>
      </c>
      <c r="R8" s="18">
        <f>(((IF($E$23&gt;$C$23,1,0)+IF($E$43&gt;$C$43,1,0))+IF($E$75&gt;$C$75,1,0))+IF($E$97&gt;$C$97,1,0))</f>
        <v>2</v>
      </c>
      <c r="S8" s="18">
        <f>(((IF($E$23=$C$23,1,0)+IF($E$43=$C$43,1,0))+IF($E$75=$C$75,1,0))+IF($E$97=$C$97,1,0))</f>
        <v>0</v>
      </c>
      <c r="T8" s="18">
        <f>(((IF($E$23&lt;$C$23,1,0)+IF($E$43&lt;$C$43,1,0))+IF($E$75&lt;$C$75,1,0))+IF($E$97&lt;$C$97,1,0))</f>
        <v>2</v>
      </c>
      <c r="U8" s="18">
        <f>E13+E23+E43+E75</f>
        <v>8</v>
      </c>
      <c r="V8" s="18">
        <f>C23+C43+C75+C97</f>
        <v>12</v>
      </c>
      <c r="W8" s="18">
        <f>U8-V8</f>
        <v>-4</v>
      </c>
      <c r="X8" s="19">
        <f>R8*2+S8</f>
        <v>4</v>
      </c>
      <c r="AA8" s="112" t="s">
        <v>8</v>
      </c>
      <c r="AB8" s="107" t="s">
        <v>116</v>
      </c>
      <c r="AC8" s="108">
        <v>4</v>
      </c>
      <c r="AD8" s="109">
        <v>0</v>
      </c>
      <c r="AE8" s="109">
        <v>0</v>
      </c>
      <c r="AF8" s="109">
        <v>4</v>
      </c>
      <c r="AG8" s="109">
        <v>7</v>
      </c>
      <c r="AH8" s="109">
        <v>26</v>
      </c>
      <c r="AI8" s="109">
        <f>SUM(AG8-AH8)</f>
        <v>-19</v>
      </c>
      <c r="AJ8" s="110">
        <f>SUM(AD8*2+AE8)</f>
        <v>0</v>
      </c>
      <c r="AK8" s="102"/>
    </row>
    <row r="9" spans="1:15" ht="14.25" thickBot="1" thickTop="1">
      <c r="A9" s="6"/>
      <c r="B9" s="7"/>
      <c r="C9" s="69" t="s">
        <v>88</v>
      </c>
      <c r="D9" s="38"/>
      <c r="E9" s="70"/>
      <c r="F9" s="27"/>
      <c r="L9" s="36"/>
      <c r="M9" s="36"/>
      <c r="N9" s="36"/>
      <c r="O9" s="36"/>
    </row>
    <row r="10" spans="7:31" ht="14.25" thickBot="1" thickTop="1">
      <c r="G10" t="s">
        <v>50</v>
      </c>
      <c r="J10" t="s">
        <v>51</v>
      </c>
      <c r="R10" s="86" t="s">
        <v>46</v>
      </c>
      <c r="S10" s="87"/>
      <c r="T10" s="87"/>
      <c r="U10" s="88"/>
      <c r="AC10" s="83" t="s">
        <v>46</v>
      </c>
      <c r="AD10" s="83"/>
      <c r="AE10" s="83"/>
    </row>
    <row r="11" spans="1:31" ht="12.75">
      <c r="A11" s="81" t="s">
        <v>3</v>
      </c>
      <c r="B11" s="1"/>
      <c r="C11" s="37">
        <v>3</v>
      </c>
      <c r="D11" s="37"/>
      <c r="E11" s="37">
        <v>4</v>
      </c>
      <c r="F11" s="40"/>
      <c r="G11" s="29" t="s">
        <v>14</v>
      </c>
      <c r="H11" s="29" t="s">
        <v>15</v>
      </c>
      <c r="I11" s="29" t="s">
        <v>16</v>
      </c>
      <c r="J11" s="29" t="s">
        <v>14</v>
      </c>
      <c r="K11" s="29" t="s">
        <v>15</v>
      </c>
      <c r="L11" s="29" t="s">
        <v>16</v>
      </c>
      <c r="R11" s="89"/>
      <c r="S11" s="90"/>
      <c r="T11" s="90"/>
      <c r="U11" s="91"/>
      <c r="AC11" s="83"/>
      <c r="AD11" s="83"/>
      <c r="AE11" s="83"/>
    </row>
    <row r="12" spans="1:21" ht="18.75" thickBot="1">
      <c r="A12" s="82"/>
      <c r="B12" s="2"/>
      <c r="C12" s="4" t="str">
        <f>VLOOKUP(C11,$AA$107:$AB$111,2)</f>
        <v>Szt,Erzsébet,Esztergom</v>
      </c>
      <c r="D12" s="28"/>
      <c r="E12" s="4" t="str">
        <f>VLOOKUP(E11,$AA$107:$AB$111,2)</f>
        <v>Széchenyi,Komárom</v>
      </c>
      <c r="F12" s="26"/>
      <c r="G12" s="32">
        <f>IF(C13&gt;E13,3,0)</f>
        <v>0</v>
      </c>
      <c r="H12" s="32">
        <f>IF(C13=E13,1,0)</f>
        <v>0</v>
      </c>
      <c r="I12" s="32">
        <f>IF(E13&gt;C13,1,0)</f>
        <v>1</v>
      </c>
      <c r="J12" s="32">
        <f>IF(E13&gt;C13,3,0)</f>
        <v>3</v>
      </c>
      <c r="K12" s="32">
        <f>IF(E13=C13,1,0)</f>
        <v>0</v>
      </c>
      <c r="L12" s="32">
        <f>IF(E13&lt;C13,0,0)</f>
        <v>0</v>
      </c>
      <c r="R12" s="92"/>
      <c r="S12" s="93"/>
      <c r="T12" s="93"/>
      <c r="U12" s="94"/>
    </row>
    <row r="13" spans="1:35" ht="18.75" thickTop="1">
      <c r="A13" s="3"/>
      <c r="B13" s="2"/>
      <c r="C13" s="4">
        <f>SUM(D14:D20)</f>
        <v>2</v>
      </c>
      <c r="D13" s="28" t="s">
        <v>12</v>
      </c>
      <c r="E13" s="4">
        <f>SUM(F14:F20)</f>
        <v>3</v>
      </c>
      <c r="F13" s="26"/>
      <c r="O13" s="20" t="s">
        <v>0</v>
      </c>
      <c r="P13" s="21" t="s">
        <v>21</v>
      </c>
      <c r="Q13" s="21" t="s">
        <v>22</v>
      </c>
      <c r="R13" s="30" t="s">
        <v>23</v>
      </c>
      <c r="S13" s="30" t="s">
        <v>24</v>
      </c>
      <c r="T13" s="30" t="s">
        <v>25</v>
      </c>
      <c r="U13" s="30" t="s">
        <v>26</v>
      </c>
      <c r="V13" s="21" t="s">
        <v>27</v>
      </c>
      <c r="W13" s="22" t="s">
        <v>28</v>
      </c>
      <c r="AA13" s="60" t="s">
        <v>0</v>
      </c>
      <c r="AB13" s="61" t="s">
        <v>21</v>
      </c>
      <c r="AC13" s="61" t="s">
        <v>22</v>
      </c>
      <c r="AD13" s="61" t="s">
        <v>23</v>
      </c>
      <c r="AE13" s="61" t="s">
        <v>24</v>
      </c>
      <c r="AF13" s="61" t="s">
        <v>25</v>
      </c>
      <c r="AG13" s="61" t="s">
        <v>26</v>
      </c>
      <c r="AH13" s="61" t="s">
        <v>27</v>
      </c>
      <c r="AI13" s="62" t="s">
        <v>28</v>
      </c>
    </row>
    <row r="14" spans="1:35" ht="15.75">
      <c r="A14" s="5" t="s">
        <v>10</v>
      </c>
      <c r="B14" s="2"/>
      <c r="C14" s="67" t="s">
        <v>108</v>
      </c>
      <c r="D14" s="28"/>
      <c r="E14" s="67" t="s">
        <v>89</v>
      </c>
      <c r="F14" s="26"/>
      <c r="O14" s="23" t="s">
        <v>2</v>
      </c>
      <c r="P14" s="24" t="str">
        <f>C4</f>
        <v>Balogh Árpád(5)</v>
      </c>
      <c r="Q14" s="47" t="s">
        <v>7</v>
      </c>
      <c r="R14" s="14">
        <f aca="true" t="shared" si="0" ref="R14:R19">D4</f>
        <v>1</v>
      </c>
      <c r="S14" s="14">
        <f aca="true" t="shared" si="1" ref="S14:S19">D24</f>
        <v>1</v>
      </c>
      <c r="T14" s="14">
        <f aca="true" t="shared" si="2" ref="T14:T19">D54</f>
        <v>1</v>
      </c>
      <c r="U14" s="14">
        <f aca="true" t="shared" si="3" ref="U14:U19">D87</f>
        <v>0</v>
      </c>
      <c r="V14" s="14"/>
      <c r="W14" s="25">
        <f aca="true" t="shared" si="4" ref="W14:W45">SUM(R14:V14)</f>
        <v>3</v>
      </c>
      <c r="AA14" s="64" t="s">
        <v>2</v>
      </c>
      <c r="AB14" s="118" t="s">
        <v>85</v>
      </c>
      <c r="AC14" s="14" t="s">
        <v>77</v>
      </c>
      <c r="AD14" s="14">
        <v>3</v>
      </c>
      <c r="AE14" s="14">
        <v>4</v>
      </c>
      <c r="AF14" s="14">
        <v>5</v>
      </c>
      <c r="AG14" s="14">
        <v>1</v>
      </c>
      <c r="AH14" s="14"/>
      <c r="AI14" s="122">
        <f aca="true" t="shared" si="5" ref="AI14:AI41">SUM(AD14:AH14)</f>
        <v>13</v>
      </c>
    </row>
    <row r="15" spans="1:35" ht="15.75">
      <c r="A15" s="3"/>
      <c r="B15" s="2"/>
      <c r="C15" s="67" t="s">
        <v>109</v>
      </c>
      <c r="D15" s="28">
        <v>2</v>
      </c>
      <c r="E15" s="71" t="s">
        <v>90</v>
      </c>
      <c r="F15" s="26"/>
      <c r="O15" s="23" t="s">
        <v>3</v>
      </c>
      <c r="P15" s="24" t="str">
        <f>C5</f>
        <v>Horváth Gergő (10)</v>
      </c>
      <c r="Q15" s="47" t="s">
        <v>7</v>
      </c>
      <c r="R15" s="14">
        <f t="shared" si="0"/>
        <v>1</v>
      </c>
      <c r="S15" s="14">
        <f t="shared" si="1"/>
        <v>0</v>
      </c>
      <c r="T15" s="14">
        <f t="shared" si="2"/>
        <v>0</v>
      </c>
      <c r="U15" s="14">
        <f t="shared" si="3"/>
        <v>1</v>
      </c>
      <c r="V15" s="14"/>
      <c r="W15" s="25">
        <f t="shared" si="4"/>
        <v>2</v>
      </c>
      <c r="AA15" s="64" t="s">
        <v>3</v>
      </c>
      <c r="AB15" s="118" t="s">
        <v>87</v>
      </c>
      <c r="AC15" s="14" t="s">
        <v>77</v>
      </c>
      <c r="AD15" s="14">
        <v>3</v>
      </c>
      <c r="AE15" s="14">
        <v>2</v>
      </c>
      <c r="AF15" s="14">
        <v>1</v>
      </c>
      <c r="AG15" s="14">
        <v>2</v>
      </c>
      <c r="AH15" s="14"/>
      <c r="AI15" s="122">
        <f t="shared" si="5"/>
        <v>8</v>
      </c>
    </row>
    <row r="16" spans="1:35" ht="15.75">
      <c r="A16" s="3"/>
      <c r="B16" s="2"/>
      <c r="C16" s="67" t="s">
        <v>110</v>
      </c>
      <c r="D16" s="28"/>
      <c r="E16" s="71" t="s">
        <v>91</v>
      </c>
      <c r="F16" s="26">
        <v>1</v>
      </c>
      <c r="O16" s="23" t="s">
        <v>4</v>
      </c>
      <c r="P16" s="24" t="str">
        <f>C6</f>
        <v>Kiss János (7)</v>
      </c>
      <c r="Q16" s="47" t="s">
        <v>7</v>
      </c>
      <c r="R16" s="14">
        <f t="shared" si="0"/>
        <v>3</v>
      </c>
      <c r="S16" s="14">
        <f t="shared" si="1"/>
        <v>4</v>
      </c>
      <c r="T16" s="14">
        <f t="shared" si="2"/>
        <v>5</v>
      </c>
      <c r="U16" s="14">
        <f t="shared" si="3"/>
        <v>0</v>
      </c>
      <c r="V16" s="14"/>
      <c r="W16" s="25">
        <f t="shared" si="4"/>
        <v>12</v>
      </c>
      <c r="AA16" s="64" t="s">
        <v>4</v>
      </c>
      <c r="AB16" s="119" t="s">
        <v>108</v>
      </c>
      <c r="AC16" s="77" t="s">
        <v>120</v>
      </c>
      <c r="AD16" s="14">
        <v>0</v>
      </c>
      <c r="AE16" s="14">
        <v>2</v>
      </c>
      <c r="AF16" s="14">
        <v>0</v>
      </c>
      <c r="AG16" s="14">
        <v>4</v>
      </c>
      <c r="AH16" s="14"/>
      <c r="AI16" s="122">
        <f t="shared" si="5"/>
        <v>6</v>
      </c>
    </row>
    <row r="17" spans="1:35" ht="15.75">
      <c r="A17" s="3"/>
      <c r="B17" s="2"/>
      <c r="C17" s="67" t="s">
        <v>111</v>
      </c>
      <c r="D17" s="28"/>
      <c r="E17" s="71" t="s">
        <v>92</v>
      </c>
      <c r="F17" s="26">
        <v>1</v>
      </c>
      <c r="O17" s="23" t="s">
        <v>5</v>
      </c>
      <c r="P17" s="24" t="str">
        <f>C7</f>
        <v>Markotics Boldizsár (2)</v>
      </c>
      <c r="Q17" s="47" t="s">
        <v>7</v>
      </c>
      <c r="R17" s="14">
        <f t="shared" si="0"/>
        <v>0</v>
      </c>
      <c r="S17" s="14">
        <f t="shared" si="1"/>
        <v>0</v>
      </c>
      <c r="T17" s="14">
        <f t="shared" si="2"/>
        <v>0</v>
      </c>
      <c r="U17" s="14">
        <f t="shared" si="3"/>
        <v>0</v>
      </c>
      <c r="V17" s="14"/>
      <c r="W17" s="25">
        <f t="shared" si="4"/>
        <v>0</v>
      </c>
      <c r="AA17" s="64" t="s">
        <v>5</v>
      </c>
      <c r="AB17" s="118" t="s">
        <v>89</v>
      </c>
      <c r="AC17" s="14" t="s">
        <v>95</v>
      </c>
      <c r="AD17" s="14">
        <v>0</v>
      </c>
      <c r="AE17" s="14">
        <v>3</v>
      </c>
      <c r="AF17" s="14">
        <v>1</v>
      </c>
      <c r="AG17" s="14">
        <v>1</v>
      </c>
      <c r="AH17" s="14"/>
      <c r="AI17" s="122">
        <f t="shared" si="5"/>
        <v>5</v>
      </c>
    </row>
    <row r="18" spans="1:35" ht="15.75">
      <c r="A18" s="3"/>
      <c r="B18" s="2"/>
      <c r="C18" s="68" t="s">
        <v>112</v>
      </c>
      <c r="D18" s="28"/>
      <c r="E18" s="71" t="s">
        <v>93</v>
      </c>
      <c r="F18" s="26"/>
      <c r="O18" s="23" t="s">
        <v>8</v>
      </c>
      <c r="P18" s="24" t="str">
        <f>C8</f>
        <v>Pete Barnabás (6)</v>
      </c>
      <c r="Q18" s="47" t="s">
        <v>7</v>
      </c>
      <c r="R18" s="14">
        <f t="shared" si="0"/>
        <v>3</v>
      </c>
      <c r="S18" s="14">
        <f t="shared" si="1"/>
        <v>2</v>
      </c>
      <c r="T18" s="14">
        <f t="shared" si="2"/>
        <v>1</v>
      </c>
      <c r="U18" s="14">
        <f t="shared" si="3"/>
        <v>0</v>
      </c>
      <c r="V18" s="14"/>
      <c r="W18" s="25">
        <f t="shared" si="4"/>
        <v>6</v>
      </c>
      <c r="AA18" s="64"/>
      <c r="AB18" s="118" t="s">
        <v>91</v>
      </c>
      <c r="AC18" s="14" t="s">
        <v>95</v>
      </c>
      <c r="AD18" s="14">
        <v>1</v>
      </c>
      <c r="AE18" s="14">
        <v>2</v>
      </c>
      <c r="AF18" s="14">
        <v>2</v>
      </c>
      <c r="AG18" s="14">
        <v>0</v>
      </c>
      <c r="AH18" s="14"/>
      <c r="AI18" s="122">
        <f t="shared" si="5"/>
        <v>5</v>
      </c>
    </row>
    <row r="19" spans="1:35" ht="15.75">
      <c r="A19" s="3"/>
      <c r="B19" s="2"/>
      <c r="C19" s="68" t="s">
        <v>113</v>
      </c>
      <c r="D19" s="28"/>
      <c r="E19" s="67" t="s">
        <v>94</v>
      </c>
      <c r="F19" s="26"/>
      <c r="O19" s="23" t="s">
        <v>9</v>
      </c>
      <c r="P19" s="24"/>
      <c r="Q19" s="47" t="s">
        <v>7</v>
      </c>
      <c r="R19" s="14">
        <f t="shared" si="0"/>
        <v>0</v>
      </c>
      <c r="S19" s="14">
        <f t="shared" si="1"/>
        <v>0</v>
      </c>
      <c r="T19" s="14">
        <f t="shared" si="2"/>
        <v>0</v>
      </c>
      <c r="U19" s="14">
        <f t="shared" si="3"/>
        <v>0</v>
      </c>
      <c r="V19" s="14"/>
      <c r="W19" s="25">
        <f t="shared" si="4"/>
        <v>0</v>
      </c>
      <c r="AA19" s="64" t="s">
        <v>9</v>
      </c>
      <c r="AB19" s="119" t="s">
        <v>99</v>
      </c>
      <c r="AC19" s="77" t="s">
        <v>78</v>
      </c>
      <c r="AD19" s="14">
        <v>2</v>
      </c>
      <c r="AE19" s="14">
        <v>0</v>
      </c>
      <c r="AF19" s="14">
        <v>1</v>
      </c>
      <c r="AG19" s="14">
        <v>2</v>
      </c>
      <c r="AH19" s="14"/>
      <c r="AI19" s="122">
        <f t="shared" si="5"/>
        <v>5</v>
      </c>
    </row>
    <row r="20" spans="1:35" ht="16.5" thickBot="1">
      <c r="A20" s="6"/>
      <c r="B20" s="31"/>
      <c r="C20" s="68"/>
      <c r="D20" s="38"/>
      <c r="E20" s="38" t="s">
        <v>117</v>
      </c>
      <c r="F20" s="27">
        <v>1</v>
      </c>
      <c r="O20" s="23" t="s">
        <v>11</v>
      </c>
      <c r="P20" s="48" t="str">
        <f aca="true" t="shared" si="6" ref="P20:P25">E4</f>
        <v>Baranyai Balázs(11)</v>
      </c>
      <c r="Q20" s="49" t="s">
        <v>56</v>
      </c>
      <c r="R20" s="14">
        <f aca="true" t="shared" si="7" ref="R20:R25">F4</f>
        <v>0</v>
      </c>
      <c r="S20" s="14">
        <f aca="true" t="shared" si="8" ref="S20:S25">D34</f>
        <v>0</v>
      </c>
      <c r="T20" s="14">
        <f aca="true" t="shared" si="9" ref="T20:T25">D65</f>
        <v>0</v>
      </c>
      <c r="U20" s="14">
        <f aca="true" t="shared" si="10" ref="U20:U25">D98</f>
        <v>0</v>
      </c>
      <c r="V20" s="14"/>
      <c r="W20" s="25">
        <f t="shared" si="4"/>
        <v>0</v>
      </c>
      <c r="AA20" s="64"/>
      <c r="AB20" s="119" t="s">
        <v>110</v>
      </c>
      <c r="AC20" s="77" t="s">
        <v>120</v>
      </c>
      <c r="AD20" s="14">
        <v>0</v>
      </c>
      <c r="AE20" s="14">
        <v>1</v>
      </c>
      <c r="AF20" s="14">
        <v>1</v>
      </c>
      <c r="AG20" s="14">
        <v>2</v>
      </c>
      <c r="AH20" s="14"/>
      <c r="AI20" s="122">
        <f t="shared" si="5"/>
        <v>4</v>
      </c>
    </row>
    <row r="21" spans="1:35" ht="15.75">
      <c r="A21" s="81" t="s">
        <v>4</v>
      </c>
      <c r="B21" s="1"/>
      <c r="C21" s="37">
        <v>1</v>
      </c>
      <c r="D21" s="37"/>
      <c r="E21" s="37">
        <v>5</v>
      </c>
      <c r="F21" s="40"/>
      <c r="G21" t="s">
        <v>47</v>
      </c>
      <c r="J21" t="s">
        <v>50</v>
      </c>
      <c r="O21" s="23" t="s">
        <v>29</v>
      </c>
      <c r="P21" s="48" t="str">
        <f t="shared" si="6"/>
        <v>Kertész Dávid (10)</v>
      </c>
      <c r="Q21" s="49" t="s">
        <v>56</v>
      </c>
      <c r="R21" s="14">
        <f t="shared" si="7"/>
        <v>0</v>
      </c>
      <c r="S21" s="14">
        <f t="shared" si="8"/>
        <v>0</v>
      </c>
      <c r="T21" s="14">
        <f t="shared" si="9"/>
        <v>0</v>
      </c>
      <c r="U21" s="14">
        <f t="shared" si="10"/>
        <v>0</v>
      </c>
      <c r="V21" s="14"/>
      <c r="W21" s="25">
        <f t="shared" si="4"/>
        <v>0</v>
      </c>
      <c r="AA21" s="64"/>
      <c r="AB21" s="118" t="s">
        <v>83</v>
      </c>
      <c r="AC21" s="14" t="s">
        <v>77</v>
      </c>
      <c r="AD21" s="14">
        <v>1</v>
      </c>
      <c r="AE21" s="14">
        <v>1</v>
      </c>
      <c r="AF21" s="14">
        <v>1</v>
      </c>
      <c r="AG21" s="14">
        <v>0</v>
      </c>
      <c r="AH21" s="14"/>
      <c r="AI21" s="122">
        <f t="shared" si="5"/>
        <v>3</v>
      </c>
    </row>
    <row r="22" spans="1:35" ht="18">
      <c r="A22" s="82"/>
      <c r="B22" s="2"/>
      <c r="C22" s="4" t="str">
        <f>VLOOKUP(C21,$AA$107:$AB$111,2)</f>
        <v>Eötvös,Tata</v>
      </c>
      <c r="D22" s="28"/>
      <c r="E22" s="4" t="str">
        <f>VLOOKUP(E21,$AA$107:$AB$111,2)</f>
        <v>Vas-Vill,Sopron</v>
      </c>
      <c r="F22" s="26"/>
      <c r="G22" s="29" t="s">
        <v>14</v>
      </c>
      <c r="H22" s="29" t="s">
        <v>15</v>
      </c>
      <c r="I22" s="29" t="s">
        <v>16</v>
      </c>
      <c r="J22" s="29" t="s">
        <v>14</v>
      </c>
      <c r="K22" s="29" t="s">
        <v>15</v>
      </c>
      <c r="L22" s="29" t="s">
        <v>16</v>
      </c>
      <c r="O22" s="23" t="s">
        <v>30</v>
      </c>
      <c r="P22" s="48" t="str">
        <f t="shared" si="6"/>
        <v>Markos Péter(6)</v>
      </c>
      <c r="Q22" s="49" t="s">
        <v>56</v>
      </c>
      <c r="R22" s="14">
        <f t="shared" si="7"/>
        <v>0</v>
      </c>
      <c r="S22" s="14">
        <f t="shared" si="8"/>
        <v>1</v>
      </c>
      <c r="T22" s="14">
        <f t="shared" si="9"/>
        <v>1</v>
      </c>
      <c r="U22" s="14">
        <f t="shared" si="10"/>
        <v>0</v>
      </c>
      <c r="V22" s="14"/>
      <c r="W22" s="25">
        <f t="shared" si="4"/>
        <v>2</v>
      </c>
      <c r="AA22" s="64"/>
      <c r="AB22" s="119" t="s">
        <v>111</v>
      </c>
      <c r="AC22" s="77" t="s">
        <v>120</v>
      </c>
      <c r="AD22" s="14">
        <v>0</v>
      </c>
      <c r="AE22" s="14">
        <v>0</v>
      </c>
      <c r="AF22" s="14">
        <v>1</v>
      </c>
      <c r="AG22" s="14">
        <v>2</v>
      </c>
      <c r="AH22" s="14"/>
      <c r="AI22" s="122">
        <f t="shared" si="5"/>
        <v>3</v>
      </c>
    </row>
    <row r="23" spans="1:35" ht="18">
      <c r="A23" s="3"/>
      <c r="B23" s="2"/>
      <c r="C23" s="4">
        <f>SUM(D24:D29)</f>
        <v>7</v>
      </c>
      <c r="D23" s="28" t="s">
        <v>12</v>
      </c>
      <c r="E23" s="4">
        <f>SUM(F24:F30)</f>
        <v>0</v>
      </c>
      <c r="F23" s="26"/>
      <c r="G23" s="32">
        <f>IF(C23&gt;E23,3,0)</f>
        <v>3</v>
      </c>
      <c r="H23" s="32">
        <f>IF(C23=E23,1,0)</f>
        <v>0</v>
      </c>
      <c r="I23" s="32">
        <f>IF(E23&gt;C23,1,0)</f>
        <v>0</v>
      </c>
      <c r="J23" s="32">
        <f>IF(E23&gt;C23,3,0)</f>
        <v>0</v>
      </c>
      <c r="K23" s="32">
        <f>IF(E23=C23,1,0)</f>
        <v>0</v>
      </c>
      <c r="L23" s="32">
        <f>IF(E23&lt;C23,0,0)</f>
        <v>0</v>
      </c>
      <c r="O23" s="23" t="s">
        <v>31</v>
      </c>
      <c r="P23" s="48" t="str">
        <f t="shared" si="6"/>
        <v>Róka Ádám(13)</v>
      </c>
      <c r="Q23" s="49" t="s">
        <v>56</v>
      </c>
      <c r="R23" s="14">
        <f t="shared" si="7"/>
        <v>2</v>
      </c>
      <c r="S23" s="14">
        <f t="shared" si="8"/>
        <v>0</v>
      </c>
      <c r="T23" s="14">
        <f t="shared" si="9"/>
        <v>1</v>
      </c>
      <c r="U23" s="14">
        <f t="shared" si="10"/>
        <v>2</v>
      </c>
      <c r="V23" s="14"/>
      <c r="W23" s="25">
        <f t="shared" si="4"/>
        <v>5</v>
      </c>
      <c r="AA23" s="64" t="s">
        <v>31</v>
      </c>
      <c r="AB23" s="119" t="s">
        <v>103</v>
      </c>
      <c r="AC23" s="77" t="s">
        <v>79</v>
      </c>
      <c r="AD23" s="14">
        <v>0</v>
      </c>
      <c r="AE23" s="14">
        <v>0</v>
      </c>
      <c r="AF23" s="14">
        <v>3</v>
      </c>
      <c r="AG23" s="14">
        <v>0</v>
      </c>
      <c r="AH23" s="14"/>
      <c r="AI23" s="122">
        <f t="shared" si="5"/>
        <v>3</v>
      </c>
    </row>
    <row r="24" spans="1:35" ht="15.75">
      <c r="A24" s="5" t="s">
        <v>10</v>
      </c>
      <c r="B24" s="2"/>
      <c r="C24" s="67" t="s">
        <v>83</v>
      </c>
      <c r="D24" s="28">
        <v>1</v>
      </c>
      <c r="E24" s="67" t="s">
        <v>103</v>
      </c>
      <c r="F24" s="26"/>
      <c r="O24" s="23" t="s">
        <v>32</v>
      </c>
      <c r="P24" s="48">
        <f t="shared" si="6"/>
        <v>0</v>
      </c>
      <c r="Q24" s="49" t="s">
        <v>56</v>
      </c>
      <c r="R24" s="14">
        <f t="shared" si="7"/>
        <v>0</v>
      </c>
      <c r="S24" s="14">
        <f t="shared" si="8"/>
        <v>0</v>
      </c>
      <c r="T24" s="14">
        <f t="shared" si="9"/>
        <v>0</v>
      </c>
      <c r="U24" s="14">
        <f t="shared" si="10"/>
        <v>0</v>
      </c>
      <c r="V24" s="14"/>
      <c r="W24" s="25">
        <f t="shared" si="4"/>
        <v>0</v>
      </c>
      <c r="AA24" s="64"/>
      <c r="AB24" s="119" t="s">
        <v>98</v>
      </c>
      <c r="AC24" s="77" t="s">
        <v>78</v>
      </c>
      <c r="AD24" s="14">
        <v>0</v>
      </c>
      <c r="AE24" s="14">
        <v>1</v>
      </c>
      <c r="AF24" s="14">
        <v>1</v>
      </c>
      <c r="AG24" s="14">
        <v>0</v>
      </c>
      <c r="AH24" s="14"/>
      <c r="AI24" s="122">
        <f t="shared" si="5"/>
        <v>2</v>
      </c>
    </row>
    <row r="25" spans="1:35" ht="15.75">
      <c r="A25" s="3"/>
      <c r="B25" s="2"/>
      <c r="C25" s="67" t="s">
        <v>100</v>
      </c>
      <c r="D25" s="28"/>
      <c r="E25" s="67" t="s">
        <v>104</v>
      </c>
      <c r="F25" s="26"/>
      <c r="O25" s="23" t="s">
        <v>33</v>
      </c>
      <c r="P25" s="48">
        <f t="shared" si="6"/>
        <v>0</v>
      </c>
      <c r="Q25" s="49" t="s">
        <v>56</v>
      </c>
      <c r="R25" s="14">
        <f t="shared" si="7"/>
        <v>0</v>
      </c>
      <c r="S25" s="14">
        <f t="shared" si="8"/>
        <v>0</v>
      </c>
      <c r="T25" s="14">
        <f t="shared" si="9"/>
        <v>0</v>
      </c>
      <c r="U25" s="14">
        <f t="shared" si="10"/>
        <v>0</v>
      </c>
      <c r="V25" s="14"/>
      <c r="W25" s="25">
        <f t="shared" si="4"/>
        <v>0</v>
      </c>
      <c r="AA25" s="64"/>
      <c r="AB25" s="119" t="s">
        <v>109</v>
      </c>
      <c r="AC25" s="77" t="s">
        <v>120</v>
      </c>
      <c r="AD25" s="14">
        <v>2</v>
      </c>
      <c r="AE25" s="14">
        <v>0</v>
      </c>
      <c r="AF25" s="14">
        <v>0</v>
      </c>
      <c r="AG25" s="14">
        <v>0</v>
      </c>
      <c r="AH25" s="14"/>
      <c r="AI25" s="122">
        <f t="shared" si="5"/>
        <v>2</v>
      </c>
    </row>
    <row r="26" spans="1:35" ht="15.75">
      <c r="A26" s="3"/>
      <c r="B26" s="2"/>
      <c r="C26" s="67" t="s">
        <v>101</v>
      </c>
      <c r="D26" s="28">
        <v>4</v>
      </c>
      <c r="E26" s="67" t="s">
        <v>105</v>
      </c>
      <c r="F26" s="26"/>
      <c r="O26" s="23" t="s">
        <v>34</v>
      </c>
      <c r="P26" s="50" t="str">
        <f aca="true" t="shared" si="11" ref="P26:P32">C14</f>
        <v>Alekszandrov Sándor(9)</v>
      </c>
      <c r="Q26" s="51" t="s">
        <v>58</v>
      </c>
      <c r="R26" s="14">
        <f aca="true" t="shared" si="12" ref="R26:R32">D14</f>
        <v>0</v>
      </c>
      <c r="S26" s="14">
        <f aca="true" t="shared" si="13" ref="S26:S32">F33</f>
        <v>0</v>
      </c>
      <c r="T26" s="14">
        <f aca="true" t="shared" si="14" ref="T26:T32">F54</f>
        <v>1</v>
      </c>
      <c r="U26" s="14">
        <f aca="true" t="shared" si="15" ref="U26:U32">D76</f>
        <v>0</v>
      </c>
      <c r="V26" s="14"/>
      <c r="W26" s="25">
        <f t="shared" si="4"/>
        <v>1</v>
      </c>
      <c r="AA26" s="64" t="s">
        <v>34</v>
      </c>
      <c r="AB26" s="118" t="s">
        <v>84</v>
      </c>
      <c r="AC26" s="14" t="s">
        <v>77</v>
      </c>
      <c r="AD26" s="14">
        <v>1</v>
      </c>
      <c r="AE26" s="14">
        <v>0</v>
      </c>
      <c r="AF26" s="14">
        <v>0</v>
      </c>
      <c r="AG26" s="14">
        <v>0</v>
      </c>
      <c r="AH26" s="14"/>
      <c r="AI26" s="122">
        <f t="shared" si="5"/>
        <v>1</v>
      </c>
    </row>
    <row r="27" spans="1:35" ht="15.75">
      <c r="A27" s="3"/>
      <c r="B27" s="2"/>
      <c r="C27" s="67" t="s">
        <v>102</v>
      </c>
      <c r="D27" s="39"/>
      <c r="E27" s="67" t="s">
        <v>107</v>
      </c>
      <c r="F27" s="26"/>
      <c r="O27" s="23" t="s">
        <v>35</v>
      </c>
      <c r="P27" s="50" t="str">
        <f t="shared" si="11"/>
        <v>Hertlik Péter(10)</v>
      </c>
      <c r="Q27" s="51" t="s">
        <v>58</v>
      </c>
      <c r="R27" s="14">
        <f t="shared" si="12"/>
        <v>2</v>
      </c>
      <c r="S27" s="14">
        <f t="shared" si="13"/>
        <v>3</v>
      </c>
      <c r="T27" s="14">
        <f t="shared" si="14"/>
        <v>0</v>
      </c>
      <c r="U27" s="14">
        <f t="shared" si="15"/>
        <v>0</v>
      </c>
      <c r="V27" s="14"/>
      <c r="W27" s="25">
        <f t="shared" si="4"/>
        <v>5</v>
      </c>
      <c r="AA27" s="64"/>
      <c r="AB27" s="118" t="s">
        <v>90</v>
      </c>
      <c r="AC27" s="14" t="s">
        <v>95</v>
      </c>
      <c r="AD27" s="14">
        <v>0</v>
      </c>
      <c r="AE27" s="14">
        <v>0</v>
      </c>
      <c r="AF27" s="14"/>
      <c r="AG27" s="14">
        <v>1</v>
      </c>
      <c r="AH27" s="14"/>
      <c r="AI27" s="122">
        <f t="shared" si="5"/>
        <v>1</v>
      </c>
    </row>
    <row r="28" spans="1:35" ht="15.75">
      <c r="A28" s="3"/>
      <c r="B28" s="2"/>
      <c r="C28" s="67" t="s">
        <v>114</v>
      </c>
      <c r="D28" s="28">
        <v>2</v>
      </c>
      <c r="E28" s="67" t="s">
        <v>106</v>
      </c>
      <c r="F28" s="26"/>
      <c r="O28" s="23" t="s">
        <v>36</v>
      </c>
      <c r="P28" s="50" t="str">
        <f t="shared" si="11"/>
        <v>Lernyei Marcell(6)</v>
      </c>
      <c r="Q28" s="51" t="s">
        <v>58</v>
      </c>
      <c r="R28" s="14">
        <f t="shared" si="12"/>
        <v>0</v>
      </c>
      <c r="S28" s="14">
        <f t="shared" si="13"/>
        <v>0</v>
      </c>
      <c r="T28" s="14">
        <f t="shared" si="14"/>
        <v>2</v>
      </c>
      <c r="U28" s="14">
        <f t="shared" si="15"/>
        <v>1</v>
      </c>
      <c r="V28" s="14"/>
      <c r="W28" s="25">
        <f t="shared" si="4"/>
        <v>3</v>
      </c>
      <c r="AA28" s="64"/>
      <c r="AB28" s="118" t="s">
        <v>92</v>
      </c>
      <c r="AC28" s="14" t="s">
        <v>95</v>
      </c>
      <c r="AD28" s="14">
        <v>1</v>
      </c>
      <c r="AE28" s="14">
        <v>0</v>
      </c>
      <c r="AF28" s="14">
        <v>0</v>
      </c>
      <c r="AG28" s="14">
        <v>0</v>
      </c>
      <c r="AH28" s="14"/>
      <c r="AI28" s="122">
        <f t="shared" si="5"/>
        <v>1</v>
      </c>
    </row>
    <row r="29" spans="1:35" ht="15.75">
      <c r="A29" s="3"/>
      <c r="B29" s="2"/>
      <c r="C29" s="67" t="s">
        <v>115</v>
      </c>
      <c r="D29" s="28"/>
      <c r="E29" s="67"/>
      <c r="F29" s="26"/>
      <c r="O29" s="23" t="s">
        <v>37</v>
      </c>
      <c r="P29" s="50" t="str">
        <f t="shared" si="11"/>
        <v>Pudleiner Kristóf(4)</v>
      </c>
      <c r="Q29" s="51" t="s">
        <v>58</v>
      </c>
      <c r="R29" s="14">
        <f t="shared" si="12"/>
        <v>0</v>
      </c>
      <c r="S29" s="14">
        <f t="shared" si="13"/>
        <v>2</v>
      </c>
      <c r="T29" s="14">
        <f t="shared" si="14"/>
        <v>0</v>
      </c>
      <c r="U29" s="14">
        <f t="shared" si="15"/>
        <v>0</v>
      </c>
      <c r="V29" s="14"/>
      <c r="W29" s="25">
        <f t="shared" si="4"/>
        <v>2</v>
      </c>
      <c r="AA29" s="64"/>
      <c r="AB29" s="118" t="s">
        <v>94</v>
      </c>
      <c r="AC29" s="14" t="s">
        <v>95</v>
      </c>
      <c r="AD29" s="14">
        <v>0</v>
      </c>
      <c r="AE29" s="14">
        <v>1</v>
      </c>
      <c r="AF29" s="14">
        <v>0</v>
      </c>
      <c r="AG29" s="14">
        <v>0</v>
      </c>
      <c r="AH29" s="14"/>
      <c r="AI29" s="122">
        <f t="shared" si="5"/>
        <v>1</v>
      </c>
    </row>
    <row r="30" spans="1:35" ht="16.5" thickBot="1">
      <c r="A30" s="6"/>
      <c r="B30" s="7"/>
      <c r="C30" s="67"/>
      <c r="D30" s="38"/>
      <c r="E30" s="70"/>
      <c r="F30" s="27"/>
      <c r="O30" s="23" t="s">
        <v>38</v>
      </c>
      <c r="P30" s="50" t="str">
        <f t="shared" si="11"/>
        <v>Török Zsolt(8)</v>
      </c>
      <c r="Q30" s="51" t="s">
        <v>58</v>
      </c>
      <c r="R30" s="14">
        <f t="shared" si="12"/>
        <v>0</v>
      </c>
      <c r="S30" s="14">
        <f t="shared" si="13"/>
        <v>0</v>
      </c>
      <c r="T30" s="14">
        <f t="shared" si="14"/>
        <v>0</v>
      </c>
      <c r="U30" s="14">
        <f t="shared" si="15"/>
        <v>2</v>
      </c>
      <c r="V30" s="14"/>
      <c r="W30" s="25">
        <f t="shared" si="4"/>
        <v>2</v>
      </c>
      <c r="AA30" s="64"/>
      <c r="AB30" s="120" t="s">
        <v>112</v>
      </c>
      <c r="AC30" s="77" t="s">
        <v>120</v>
      </c>
      <c r="AD30" s="14">
        <v>0</v>
      </c>
      <c r="AE30" s="14">
        <v>0</v>
      </c>
      <c r="AF30" s="14">
        <v>0</v>
      </c>
      <c r="AG30" s="14">
        <v>1</v>
      </c>
      <c r="AH30" s="14"/>
      <c r="AI30" s="122">
        <f t="shared" si="5"/>
        <v>1</v>
      </c>
    </row>
    <row r="31" spans="1:35" ht="15.75">
      <c r="A31" s="81" t="s">
        <v>5</v>
      </c>
      <c r="B31" s="1"/>
      <c r="C31" s="37"/>
      <c r="D31" s="37"/>
      <c r="E31" s="37">
        <v>4</v>
      </c>
      <c r="F31" s="40"/>
      <c r="G31" t="s">
        <v>48</v>
      </c>
      <c r="J31" t="s">
        <v>51</v>
      </c>
      <c r="O31" s="23" t="s">
        <v>39</v>
      </c>
      <c r="P31" s="50" t="str">
        <f t="shared" si="11"/>
        <v>Ölveczki Dániel (11I</v>
      </c>
      <c r="Q31" s="51" t="s">
        <v>58</v>
      </c>
      <c r="R31" s="14">
        <f t="shared" si="12"/>
        <v>0</v>
      </c>
      <c r="S31" s="14">
        <f t="shared" si="13"/>
        <v>0</v>
      </c>
      <c r="T31" s="14">
        <f t="shared" si="14"/>
        <v>0</v>
      </c>
      <c r="U31" s="14">
        <f t="shared" si="15"/>
        <v>0</v>
      </c>
      <c r="V31" s="14"/>
      <c r="W31" s="25">
        <f t="shared" si="4"/>
        <v>0</v>
      </c>
      <c r="AA31" s="64" t="s">
        <v>39</v>
      </c>
      <c r="AB31" s="119" t="s">
        <v>104</v>
      </c>
      <c r="AC31" s="77" t="s">
        <v>79</v>
      </c>
      <c r="AD31" s="14">
        <v>0</v>
      </c>
      <c r="AE31" s="14">
        <v>0</v>
      </c>
      <c r="AF31" s="14">
        <v>0</v>
      </c>
      <c r="AG31" s="14">
        <v>1</v>
      </c>
      <c r="AH31" s="14"/>
      <c r="AI31" s="122">
        <f t="shared" si="5"/>
        <v>1</v>
      </c>
    </row>
    <row r="32" spans="1:35" ht="18">
      <c r="A32" s="82"/>
      <c r="B32" s="2"/>
      <c r="C32" s="4" t="s">
        <v>78</v>
      </c>
      <c r="D32" s="28"/>
      <c r="E32" s="4" t="str">
        <f>VLOOKUP(E31,$AA$107:$AB$111,2)</f>
        <v>Széchenyi,Komárom</v>
      </c>
      <c r="F32" s="26"/>
      <c r="G32" s="29" t="s">
        <v>14</v>
      </c>
      <c r="H32" s="29" t="s">
        <v>15</v>
      </c>
      <c r="I32" s="29" t="s">
        <v>16</v>
      </c>
      <c r="J32" s="29" t="s">
        <v>14</v>
      </c>
      <c r="K32" s="29" t="s">
        <v>15</v>
      </c>
      <c r="L32" s="29" t="s">
        <v>16</v>
      </c>
      <c r="O32" s="23" t="s">
        <v>40</v>
      </c>
      <c r="P32" s="50">
        <f t="shared" si="11"/>
        <v>0</v>
      </c>
      <c r="Q32" s="51" t="s">
        <v>58</v>
      </c>
      <c r="R32" s="14">
        <f t="shared" si="12"/>
        <v>0</v>
      </c>
      <c r="S32" s="14">
        <f t="shared" si="13"/>
        <v>1</v>
      </c>
      <c r="T32" s="14">
        <f t="shared" si="14"/>
        <v>0</v>
      </c>
      <c r="U32" s="14">
        <f t="shared" si="15"/>
        <v>0</v>
      </c>
      <c r="V32" s="14"/>
      <c r="W32" s="25">
        <f t="shared" si="4"/>
        <v>1</v>
      </c>
      <c r="AA32" s="64" t="s">
        <v>40</v>
      </c>
      <c r="AB32" s="119" t="s">
        <v>106</v>
      </c>
      <c r="AC32" s="77" t="s">
        <v>79</v>
      </c>
      <c r="AD32" s="14">
        <v>0</v>
      </c>
      <c r="AE32" s="14">
        <v>0</v>
      </c>
      <c r="AF32" s="14">
        <v>1</v>
      </c>
      <c r="AG32" s="14">
        <v>0</v>
      </c>
      <c r="AH32" s="14"/>
      <c r="AI32" s="122">
        <f t="shared" si="5"/>
        <v>1</v>
      </c>
    </row>
    <row r="33" spans="1:35" ht="18">
      <c r="A33" s="3"/>
      <c r="B33" s="2"/>
      <c r="C33" s="4">
        <f>SUM(D34:D39)</f>
        <v>1</v>
      </c>
      <c r="D33" s="28" t="s">
        <v>12</v>
      </c>
      <c r="E33" s="4">
        <f>SUM(F34:F39)</f>
        <v>6</v>
      </c>
      <c r="F33" s="26"/>
      <c r="G33" s="32">
        <f>IF(C33&gt;E33,3,0)</f>
        <v>0</v>
      </c>
      <c r="H33" s="32">
        <f>IF(C33=E33,1,0)</f>
        <v>0</v>
      </c>
      <c r="I33" s="32">
        <f>IF(E33&gt;C33,1,0)</f>
        <v>1</v>
      </c>
      <c r="J33" s="32">
        <f>IF(E33&gt;C33,3,0)</f>
        <v>3</v>
      </c>
      <c r="K33" s="32">
        <f>IF(E33=C33,1,0)</f>
        <v>0</v>
      </c>
      <c r="L33" s="32">
        <f>IF(E33&lt;C33,0,0)</f>
        <v>0</v>
      </c>
      <c r="O33" s="23" t="s">
        <v>41</v>
      </c>
      <c r="P33" s="52" t="str">
        <f aca="true" t="shared" si="16" ref="P33:P39">E14</f>
        <v>Molnár Dávid (8)</v>
      </c>
      <c r="Q33" s="53" t="s">
        <v>57</v>
      </c>
      <c r="R33" s="14">
        <f aca="true" t="shared" si="17" ref="R33:R39">F14</f>
        <v>0</v>
      </c>
      <c r="S33" s="14">
        <f aca="true" t="shared" si="18" ref="S33:S39">D44</f>
        <v>0</v>
      </c>
      <c r="T33" s="14">
        <f aca="true" t="shared" si="19" ref="T33:T39">F65</f>
        <v>3</v>
      </c>
      <c r="U33" s="14">
        <f aca="true" t="shared" si="20" ref="U33:U39">F87</f>
        <v>1</v>
      </c>
      <c r="V33" s="14"/>
      <c r="W33" s="25">
        <f t="shared" si="4"/>
        <v>4</v>
      </c>
      <c r="AA33" s="64" t="s">
        <v>41</v>
      </c>
      <c r="AB33" s="118" t="s">
        <v>86</v>
      </c>
      <c r="AC33" s="14" t="s">
        <v>77</v>
      </c>
      <c r="AD33" s="14">
        <v>0</v>
      </c>
      <c r="AE33" s="14">
        <v>0</v>
      </c>
      <c r="AF33" s="14">
        <v>0</v>
      </c>
      <c r="AG33" s="14">
        <v>0</v>
      </c>
      <c r="AH33" s="14"/>
      <c r="AI33" s="122">
        <f t="shared" si="5"/>
        <v>0</v>
      </c>
    </row>
    <row r="34" spans="1:35" ht="15.75">
      <c r="A34" s="5" t="s">
        <v>10</v>
      </c>
      <c r="B34" s="2"/>
      <c r="C34" s="67" t="s">
        <v>96</v>
      </c>
      <c r="D34" s="28"/>
      <c r="E34" s="67" t="s">
        <v>89</v>
      </c>
      <c r="F34" s="26">
        <v>3</v>
      </c>
      <c r="O34" s="23" t="s">
        <v>42</v>
      </c>
      <c r="P34" s="52" t="str">
        <f t="shared" si="16"/>
        <v>Bondor Csaba (19)</v>
      </c>
      <c r="Q34" s="53" t="s">
        <v>57</v>
      </c>
      <c r="R34" s="14">
        <f t="shared" si="17"/>
        <v>0</v>
      </c>
      <c r="S34" s="14">
        <f t="shared" si="18"/>
        <v>0</v>
      </c>
      <c r="T34" s="14">
        <f t="shared" si="19"/>
        <v>0</v>
      </c>
      <c r="U34" s="14">
        <f t="shared" si="20"/>
        <v>1</v>
      </c>
      <c r="V34" s="14"/>
      <c r="W34" s="25">
        <f t="shared" si="4"/>
        <v>1</v>
      </c>
      <c r="AA34" s="64" t="s">
        <v>42</v>
      </c>
      <c r="AB34" s="118" t="s">
        <v>88</v>
      </c>
      <c r="AC34" s="14" t="s">
        <v>77</v>
      </c>
      <c r="AD34" s="14">
        <v>0</v>
      </c>
      <c r="AE34" s="14">
        <v>0</v>
      </c>
      <c r="AF34" s="14">
        <v>0</v>
      </c>
      <c r="AG34" s="14">
        <v>0</v>
      </c>
      <c r="AH34" s="14"/>
      <c r="AI34" s="122">
        <f t="shared" si="5"/>
        <v>0</v>
      </c>
    </row>
    <row r="35" spans="1:35" ht="15.75">
      <c r="A35" s="3"/>
      <c r="B35" s="2"/>
      <c r="C35" s="67" t="s">
        <v>97</v>
      </c>
      <c r="D35" s="28"/>
      <c r="E35" s="71" t="s">
        <v>90</v>
      </c>
      <c r="F35" s="26"/>
      <c r="O35" s="23" t="s">
        <v>43</v>
      </c>
      <c r="P35" s="52" t="str">
        <f t="shared" si="16"/>
        <v>Varga Gergő (21)</v>
      </c>
      <c r="Q35" s="53" t="s">
        <v>57</v>
      </c>
      <c r="R35" s="14">
        <f t="shared" si="17"/>
        <v>1</v>
      </c>
      <c r="S35" s="14">
        <f t="shared" si="18"/>
        <v>0</v>
      </c>
      <c r="T35" s="14">
        <f t="shared" si="19"/>
        <v>0</v>
      </c>
      <c r="U35" s="14">
        <f t="shared" si="20"/>
        <v>0</v>
      </c>
      <c r="V35" s="14"/>
      <c r="W35" s="25">
        <f t="shared" si="4"/>
        <v>1</v>
      </c>
      <c r="AA35" s="64" t="s">
        <v>43</v>
      </c>
      <c r="AB35" s="118" t="s">
        <v>93</v>
      </c>
      <c r="AC35" s="14" t="s">
        <v>95</v>
      </c>
      <c r="AD35" s="14">
        <v>0</v>
      </c>
      <c r="AE35" s="14">
        <v>0</v>
      </c>
      <c r="AF35" s="14">
        <v>0</v>
      </c>
      <c r="AG35" s="14">
        <v>0</v>
      </c>
      <c r="AH35" s="14"/>
      <c r="AI35" s="122">
        <f t="shared" si="5"/>
        <v>0</v>
      </c>
    </row>
    <row r="36" spans="1:35" ht="15.75">
      <c r="A36" s="3"/>
      <c r="B36" s="2"/>
      <c r="C36" s="67" t="s">
        <v>98</v>
      </c>
      <c r="D36" s="28">
        <v>1</v>
      </c>
      <c r="E36" s="71" t="s">
        <v>91</v>
      </c>
      <c r="F36" s="26">
        <v>2</v>
      </c>
      <c r="O36" s="23" t="s">
        <v>44</v>
      </c>
      <c r="P36" s="52" t="str">
        <f t="shared" si="16"/>
        <v>Hajas Nándor (4)</v>
      </c>
      <c r="Q36" s="53" t="s">
        <v>57</v>
      </c>
      <c r="R36" s="14">
        <f t="shared" si="17"/>
        <v>1</v>
      </c>
      <c r="S36" s="14">
        <f t="shared" si="18"/>
        <v>0</v>
      </c>
      <c r="T36" s="14">
        <f t="shared" si="19"/>
        <v>0</v>
      </c>
      <c r="U36" s="14">
        <f t="shared" si="20"/>
        <v>0</v>
      </c>
      <c r="V36" s="14"/>
      <c r="W36" s="25">
        <f t="shared" si="4"/>
        <v>1</v>
      </c>
      <c r="AA36" s="64" t="s">
        <v>44</v>
      </c>
      <c r="AB36" s="119" t="s">
        <v>96</v>
      </c>
      <c r="AC36" s="77" t="s">
        <v>78</v>
      </c>
      <c r="AD36" s="14">
        <v>0</v>
      </c>
      <c r="AE36" s="14">
        <v>0</v>
      </c>
      <c r="AF36" s="14">
        <v>0</v>
      </c>
      <c r="AG36" s="14">
        <v>0</v>
      </c>
      <c r="AH36" s="14"/>
      <c r="AI36" s="122">
        <f t="shared" si="5"/>
        <v>0</v>
      </c>
    </row>
    <row r="37" spans="1:35" ht="15.75">
      <c r="A37" s="3"/>
      <c r="B37" s="2"/>
      <c r="C37" s="67" t="s">
        <v>99</v>
      </c>
      <c r="D37" s="39"/>
      <c r="E37" s="71" t="s">
        <v>92</v>
      </c>
      <c r="F37" s="26"/>
      <c r="O37" s="12" t="s">
        <v>45</v>
      </c>
      <c r="P37" s="52" t="str">
        <f t="shared" si="16"/>
        <v>Dombi Csaba(9)</v>
      </c>
      <c r="Q37" s="53" t="s">
        <v>57</v>
      </c>
      <c r="R37" s="14">
        <f t="shared" si="17"/>
        <v>0</v>
      </c>
      <c r="S37" s="14">
        <f t="shared" si="18"/>
        <v>0</v>
      </c>
      <c r="T37" s="14">
        <f t="shared" si="19"/>
        <v>1</v>
      </c>
      <c r="U37" s="14">
        <f t="shared" si="20"/>
        <v>0</v>
      </c>
      <c r="V37" s="14"/>
      <c r="W37" s="15">
        <f t="shared" si="4"/>
        <v>1</v>
      </c>
      <c r="AA37" s="64" t="s">
        <v>45</v>
      </c>
      <c r="AB37" s="119" t="s">
        <v>97</v>
      </c>
      <c r="AC37" s="77" t="s">
        <v>78</v>
      </c>
      <c r="AD37" s="14">
        <v>0</v>
      </c>
      <c r="AE37" s="14">
        <v>0</v>
      </c>
      <c r="AF37" s="14">
        <v>0</v>
      </c>
      <c r="AG37" s="14">
        <v>0</v>
      </c>
      <c r="AH37" s="14"/>
      <c r="AI37" s="122">
        <f t="shared" si="5"/>
        <v>0</v>
      </c>
    </row>
    <row r="38" spans="1:35" ht="15.75">
      <c r="A38" s="3"/>
      <c r="B38" s="2"/>
      <c r="C38" s="67"/>
      <c r="D38" s="39"/>
      <c r="E38" s="71" t="s">
        <v>93</v>
      </c>
      <c r="F38" s="26"/>
      <c r="O38" s="12"/>
      <c r="P38" s="52" t="str">
        <f t="shared" si="16"/>
        <v>Orbán Gergő (16)</v>
      </c>
      <c r="Q38" s="53" t="s">
        <v>57</v>
      </c>
      <c r="R38" s="14">
        <f t="shared" si="17"/>
        <v>0</v>
      </c>
      <c r="S38" s="14">
        <f t="shared" si="18"/>
        <v>0</v>
      </c>
      <c r="T38" s="14">
        <f t="shared" si="19"/>
        <v>0</v>
      </c>
      <c r="U38" s="14">
        <f t="shared" si="20"/>
        <v>0</v>
      </c>
      <c r="V38" s="13"/>
      <c r="W38" s="15">
        <f t="shared" si="4"/>
        <v>0</v>
      </c>
      <c r="AA38" s="64" t="s">
        <v>60</v>
      </c>
      <c r="AB38" s="120" t="s">
        <v>113</v>
      </c>
      <c r="AC38" s="77" t="s">
        <v>120</v>
      </c>
      <c r="AD38" s="14">
        <v>0</v>
      </c>
      <c r="AE38" s="14">
        <v>0</v>
      </c>
      <c r="AF38" s="14">
        <v>0</v>
      </c>
      <c r="AG38" s="14">
        <v>0</v>
      </c>
      <c r="AH38" s="14"/>
      <c r="AI38" s="122">
        <f t="shared" si="5"/>
        <v>0</v>
      </c>
    </row>
    <row r="39" spans="1:35" ht="16.5" thickBot="1">
      <c r="A39" s="6"/>
      <c r="B39" s="7"/>
      <c r="C39" s="69"/>
      <c r="D39" s="38"/>
      <c r="E39" s="121" t="s">
        <v>94</v>
      </c>
      <c r="F39" s="27">
        <v>1</v>
      </c>
      <c r="O39" s="12"/>
      <c r="P39" s="52" t="str">
        <f t="shared" si="16"/>
        <v>öngól</v>
      </c>
      <c r="Q39" s="53" t="s">
        <v>57</v>
      </c>
      <c r="R39" s="14">
        <f t="shared" si="17"/>
        <v>1</v>
      </c>
      <c r="S39" s="14">
        <f t="shared" si="18"/>
        <v>0</v>
      </c>
      <c r="T39" s="14">
        <f t="shared" si="19"/>
        <v>0</v>
      </c>
      <c r="U39" s="14">
        <f t="shared" si="20"/>
        <v>0</v>
      </c>
      <c r="V39" s="13"/>
      <c r="W39" s="15">
        <f t="shared" si="4"/>
        <v>1</v>
      </c>
      <c r="AA39" s="64" t="s">
        <v>61</v>
      </c>
      <c r="AB39" s="119" t="s">
        <v>105</v>
      </c>
      <c r="AC39" s="77" t="s">
        <v>79</v>
      </c>
      <c r="AD39" s="14">
        <v>0</v>
      </c>
      <c r="AE39" s="14">
        <v>0</v>
      </c>
      <c r="AF39" s="14">
        <v>0</v>
      </c>
      <c r="AG39" s="14">
        <v>0</v>
      </c>
      <c r="AH39" s="14"/>
      <c r="AI39" s="122">
        <f t="shared" si="5"/>
        <v>0</v>
      </c>
    </row>
    <row r="40" spans="15:35" ht="16.5" thickBot="1">
      <c r="O40" s="12"/>
      <c r="P40" s="54" t="str">
        <f aca="true" t="shared" si="21" ref="P40:P45">E24</f>
        <v>Békési Máté(12)</v>
      </c>
      <c r="Q40" s="55" t="s">
        <v>55</v>
      </c>
      <c r="R40" s="14">
        <f aca="true" t="shared" si="22" ref="R40:R45">F24</f>
        <v>0</v>
      </c>
      <c r="S40" s="14">
        <f aca="true" t="shared" si="23" ref="S40:S45">F44</f>
        <v>2</v>
      </c>
      <c r="T40" s="14">
        <f aca="true" t="shared" si="24" ref="T40:T45">F76</f>
        <v>0</v>
      </c>
      <c r="U40" s="14">
        <f aca="true" t="shared" si="25" ref="U40:U45">F98</f>
        <v>4</v>
      </c>
      <c r="V40" s="13"/>
      <c r="W40" s="15">
        <f t="shared" si="4"/>
        <v>6</v>
      </c>
      <c r="AA40" s="64" t="s">
        <v>62</v>
      </c>
      <c r="AB40" s="119" t="s">
        <v>107</v>
      </c>
      <c r="AC40" s="77" t="s">
        <v>79</v>
      </c>
      <c r="AD40" s="14">
        <v>0</v>
      </c>
      <c r="AE40" s="14">
        <v>0</v>
      </c>
      <c r="AF40" s="14">
        <v>0</v>
      </c>
      <c r="AG40" s="14">
        <v>0</v>
      </c>
      <c r="AH40" s="14"/>
      <c r="AI40" s="122">
        <f t="shared" si="5"/>
        <v>0</v>
      </c>
    </row>
    <row r="41" spans="1:35" ht="16.5" thickBot="1">
      <c r="A41" s="81" t="s">
        <v>8</v>
      </c>
      <c r="B41" s="1"/>
      <c r="C41" s="37">
        <v>5</v>
      </c>
      <c r="D41" s="37"/>
      <c r="E41" s="37">
        <v>3</v>
      </c>
      <c r="F41" s="40"/>
      <c r="G41" t="s">
        <v>47</v>
      </c>
      <c r="J41" t="s">
        <v>51</v>
      </c>
      <c r="O41" s="12"/>
      <c r="P41" s="54" t="str">
        <f t="shared" si="21"/>
        <v>Huber Krisztián(11)</v>
      </c>
      <c r="Q41" s="55" t="s">
        <v>55</v>
      </c>
      <c r="R41" s="14">
        <f t="shared" si="22"/>
        <v>0</v>
      </c>
      <c r="S41" s="14">
        <f t="shared" si="23"/>
        <v>0</v>
      </c>
      <c r="T41" s="14">
        <f t="shared" si="24"/>
        <v>0</v>
      </c>
      <c r="U41" s="14">
        <f t="shared" si="25"/>
        <v>0</v>
      </c>
      <c r="V41" s="13"/>
      <c r="W41" s="15">
        <f t="shared" si="4"/>
        <v>0</v>
      </c>
      <c r="AA41" s="65" t="s">
        <v>63</v>
      </c>
      <c r="AB41" s="63"/>
      <c r="AC41" s="18"/>
      <c r="AD41" s="18"/>
      <c r="AE41" s="18"/>
      <c r="AF41" s="18"/>
      <c r="AG41" s="18"/>
      <c r="AH41" s="18"/>
      <c r="AI41" s="19">
        <f t="shared" si="5"/>
        <v>0</v>
      </c>
    </row>
    <row r="42" spans="1:27" ht="18.75" thickTop="1">
      <c r="A42" s="82"/>
      <c r="B42" s="2"/>
      <c r="C42" s="4" t="str">
        <f>VLOOKUP(C41,$AA$107:$AB$111,2)</f>
        <v>Vas-Vill,Sopron</v>
      </c>
      <c r="D42" s="28"/>
      <c r="E42" s="4" t="str">
        <f>VLOOKUP(E41,$AA$107:$AB$111,2)</f>
        <v>Szt,Erzsébet,Esztergom</v>
      </c>
      <c r="F42" s="26"/>
      <c r="G42" s="29" t="s">
        <v>14</v>
      </c>
      <c r="H42" s="29" t="s">
        <v>15</v>
      </c>
      <c r="I42" s="29" t="s">
        <v>16</v>
      </c>
      <c r="J42" s="29" t="s">
        <v>14</v>
      </c>
      <c r="K42" s="29" t="s">
        <v>15</v>
      </c>
      <c r="L42" s="29" t="s">
        <v>16</v>
      </c>
      <c r="O42" s="12"/>
      <c r="P42" s="54" t="str">
        <f t="shared" si="21"/>
        <v>Kovács Kristóf(9)</v>
      </c>
      <c r="Q42" s="55" t="s">
        <v>55</v>
      </c>
      <c r="R42" s="14">
        <f t="shared" si="22"/>
        <v>0</v>
      </c>
      <c r="S42" s="14">
        <f t="shared" si="23"/>
        <v>1</v>
      </c>
      <c r="T42" s="14">
        <f t="shared" si="24"/>
        <v>1</v>
      </c>
      <c r="U42" s="14">
        <f t="shared" si="25"/>
        <v>2</v>
      </c>
      <c r="V42" s="13"/>
      <c r="W42" s="15">
        <f t="shared" si="4"/>
        <v>4</v>
      </c>
      <c r="AA42" s="66"/>
    </row>
    <row r="43" spans="1:27" ht="18">
      <c r="A43" s="3"/>
      <c r="B43" s="2"/>
      <c r="C43" s="4">
        <f>SUM(D44:D49)</f>
        <v>0</v>
      </c>
      <c r="D43" s="28" t="s">
        <v>12</v>
      </c>
      <c r="E43" s="4">
        <f>SUM(F44:F49)</f>
        <v>3</v>
      </c>
      <c r="F43" s="26"/>
      <c r="G43" s="32">
        <f>IF(C43&gt;E43,3,0)</f>
        <v>0</v>
      </c>
      <c r="H43" s="32">
        <f>IF(C43=E43,1,0)</f>
        <v>0</v>
      </c>
      <c r="I43" s="32">
        <f>IF(E43&gt;C43,1,0)</f>
        <v>1</v>
      </c>
      <c r="J43" s="32">
        <f>IF(E43&gt;C43,3,0)</f>
        <v>3</v>
      </c>
      <c r="K43" s="32">
        <f>IF(E43=C43,1,0)</f>
        <v>0</v>
      </c>
      <c r="L43" s="32">
        <f>IF(E43&lt;C43,0,0)</f>
        <v>0</v>
      </c>
      <c r="O43" s="12"/>
      <c r="P43" s="54" t="str">
        <f t="shared" si="21"/>
        <v>Németh László(15)</v>
      </c>
      <c r="Q43" s="55" t="s">
        <v>55</v>
      </c>
      <c r="R43" s="14">
        <f t="shared" si="22"/>
        <v>0</v>
      </c>
      <c r="S43" s="14">
        <f t="shared" si="23"/>
        <v>0</v>
      </c>
      <c r="T43" s="14">
        <f t="shared" si="24"/>
        <v>1</v>
      </c>
      <c r="U43" s="14">
        <f t="shared" si="25"/>
        <v>1</v>
      </c>
      <c r="V43" s="13"/>
      <c r="W43" s="15">
        <f t="shared" si="4"/>
        <v>2</v>
      </c>
      <c r="AA43" s="2"/>
    </row>
    <row r="44" spans="1:27" ht="15.75">
      <c r="A44" s="5" t="s">
        <v>10</v>
      </c>
      <c r="B44" s="2"/>
      <c r="C44" s="67" t="s">
        <v>103</v>
      </c>
      <c r="D44" s="28"/>
      <c r="E44" s="67" t="s">
        <v>108</v>
      </c>
      <c r="F44" s="26">
        <v>2</v>
      </c>
      <c r="O44" s="12"/>
      <c r="P44" s="54" t="str">
        <f t="shared" si="21"/>
        <v>Schiffer Viktor(10)</v>
      </c>
      <c r="Q44" s="55" t="s">
        <v>55</v>
      </c>
      <c r="R44" s="14">
        <f t="shared" si="22"/>
        <v>0</v>
      </c>
      <c r="S44" s="14">
        <f t="shared" si="23"/>
        <v>0</v>
      </c>
      <c r="T44" s="14">
        <f t="shared" si="24"/>
        <v>0</v>
      </c>
      <c r="U44" s="14">
        <f t="shared" si="25"/>
        <v>1</v>
      </c>
      <c r="V44" s="13"/>
      <c r="W44" s="15">
        <f t="shared" si="4"/>
        <v>1</v>
      </c>
      <c r="AA44" s="2"/>
    </row>
    <row r="45" spans="1:27" ht="16.5" thickBot="1">
      <c r="A45" s="3"/>
      <c r="B45" s="2"/>
      <c r="C45" s="67" t="s">
        <v>104</v>
      </c>
      <c r="D45" s="28"/>
      <c r="E45" s="67" t="s">
        <v>109</v>
      </c>
      <c r="F45" s="26"/>
      <c r="O45" s="16"/>
      <c r="P45" s="54">
        <f t="shared" si="21"/>
        <v>0</v>
      </c>
      <c r="Q45" s="56" t="s">
        <v>55</v>
      </c>
      <c r="R45" s="18">
        <f t="shared" si="22"/>
        <v>0</v>
      </c>
      <c r="S45" s="18">
        <f t="shared" si="23"/>
        <v>0</v>
      </c>
      <c r="T45" s="18">
        <f t="shared" si="24"/>
        <v>0</v>
      </c>
      <c r="U45" s="18">
        <f t="shared" si="25"/>
        <v>0</v>
      </c>
      <c r="V45" s="17"/>
      <c r="W45" s="19">
        <f t="shared" si="4"/>
        <v>0</v>
      </c>
      <c r="AA45" s="2"/>
    </row>
    <row r="46" spans="1:17" ht="13.5" thickTop="1">
      <c r="A46" s="3"/>
      <c r="B46" s="2"/>
      <c r="C46" s="67" t="s">
        <v>105</v>
      </c>
      <c r="D46" s="28"/>
      <c r="E46" s="67" t="s">
        <v>110</v>
      </c>
      <c r="F46" s="26">
        <v>1</v>
      </c>
      <c r="Q46" s="32"/>
    </row>
    <row r="47" spans="1:6" ht="12.75">
      <c r="A47" s="3"/>
      <c r="B47" s="2"/>
      <c r="C47" s="67" t="s">
        <v>107</v>
      </c>
      <c r="D47" s="39"/>
      <c r="E47" s="67" t="s">
        <v>111</v>
      </c>
      <c r="F47" s="26"/>
    </row>
    <row r="48" spans="1:6" ht="12.75">
      <c r="A48" s="3"/>
      <c r="B48" s="2"/>
      <c r="C48" s="67" t="s">
        <v>106</v>
      </c>
      <c r="D48" s="39"/>
      <c r="E48" s="68" t="s">
        <v>112</v>
      </c>
      <c r="F48" s="26"/>
    </row>
    <row r="49" spans="1:6" ht="12.75">
      <c r="A49" s="3"/>
      <c r="B49" s="2"/>
      <c r="C49" s="67"/>
      <c r="D49" s="28"/>
      <c r="E49" s="68" t="s">
        <v>113</v>
      </c>
      <c r="F49" s="26"/>
    </row>
    <row r="50" spans="1:6" ht="13.5" thickBot="1">
      <c r="A50" s="6"/>
      <c r="B50" s="7"/>
      <c r="C50" s="69"/>
      <c r="D50" s="38"/>
      <c r="E50" s="67"/>
      <c r="F50" s="27"/>
    </row>
    <row r="51" spans="1:10" ht="12.75">
      <c r="A51" s="81" t="s">
        <v>9</v>
      </c>
      <c r="B51" s="1"/>
      <c r="C51" s="37">
        <v>1</v>
      </c>
      <c r="D51" s="37"/>
      <c r="E51" s="37">
        <v>4</v>
      </c>
      <c r="F51" s="40"/>
      <c r="G51" t="s">
        <v>52</v>
      </c>
      <c r="J51" t="s">
        <v>50</v>
      </c>
    </row>
    <row r="52" spans="1:12" ht="18">
      <c r="A52" s="82"/>
      <c r="B52" s="2"/>
      <c r="C52" s="4" t="str">
        <f>VLOOKUP(C51,$AA$107:$AB$111,2)</f>
        <v>Eötvös,Tata</v>
      </c>
      <c r="D52" s="28"/>
      <c r="E52" s="4" t="str">
        <f>VLOOKUP(E51,$AA$107:$AB$111,2)</f>
        <v>Széchenyi,Komárom</v>
      </c>
      <c r="F52" s="26"/>
      <c r="G52" s="29" t="s">
        <v>14</v>
      </c>
      <c r="H52" s="29" t="s">
        <v>15</v>
      </c>
      <c r="I52" s="29" t="s">
        <v>16</v>
      </c>
      <c r="J52" s="29" t="s">
        <v>14</v>
      </c>
      <c r="K52" s="29" t="s">
        <v>15</v>
      </c>
      <c r="L52" s="29" t="s">
        <v>16</v>
      </c>
    </row>
    <row r="53" spans="1:12" ht="18">
      <c r="A53" s="3"/>
      <c r="B53" s="2"/>
      <c r="C53" s="4">
        <f>SUM(D54:D59)</f>
        <v>7</v>
      </c>
      <c r="D53" s="28" t="s">
        <v>12</v>
      </c>
      <c r="E53" s="4">
        <f>SUM(F54:F60)</f>
        <v>3</v>
      </c>
      <c r="F53" s="26"/>
      <c r="G53" s="32">
        <f>IF(C53&gt;E53,3,0)</f>
        <v>3</v>
      </c>
      <c r="H53" s="32">
        <f>IF(C53=E53,1,0)</f>
        <v>0</v>
      </c>
      <c r="I53" s="32">
        <f>IF(E53&gt;C53,1,0)</f>
        <v>0</v>
      </c>
      <c r="J53" s="32">
        <f>IF(E53&gt;C53,3,0)</f>
        <v>0</v>
      </c>
      <c r="K53" s="32">
        <f>IF(E53=C53,1,0)</f>
        <v>0</v>
      </c>
      <c r="L53" s="32">
        <f>IF(E53&lt;C53,0,0)</f>
        <v>0</v>
      </c>
    </row>
    <row r="54" spans="1:6" ht="12.75">
      <c r="A54" s="5" t="s">
        <v>10</v>
      </c>
      <c r="B54" s="2"/>
      <c r="C54" s="67" t="s">
        <v>83</v>
      </c>
      <c r="D54" s="28">
        <v>1</v>
      </c>
      <c r="E54" s="67" t="s">
        <v>89</v>
      </c>
      <c r="F54" s="26">
        <v>1</v>
      </c>
    </row>
    <row r="55" spans="1:6" ht="12.75">
      <c r="A55" s="3"/>
      <c r="B55" s="2"/>
      <c r="C55" s="67" t="s">
        <v>100</v>
      </c>
      <c r="D55" s="28"/>
      <c r="E55" s="71" t="s">
        <v>90</v>
      </c>
      <c r="F55" s="26"/>
    </row>
    <row r="56" spans="1:6" ht="12.75">
      <c r="A56" s="3"/>
      <c r="B56" s="2"/>
      <c r="C56" s="67" t="s">
        <v>101</v>
      </c>
      <c r="D56" s="28">
        <v>5</v>
      </c>
      <c r="E56" s="71" t="s">
        <v>91</v>
      </c>
      <c r="F56" s="26">
        <v>2</v>
      </c>
    </row>
    <row r="57" spans="1:6" ht="12.75">
      <c r="A57" s="3"/>
      <c r="B57" s="2"/>
      <c r="C57" s="67" t="s">
        <v>102</v>
      </c>
      <c r="D57" s="28"/>
      <c r="E57" s="71" t="s">
        <v>92</v>
      </c>
      <c r="F57" s="26"/>
    </row>
    <row r="58" spans="1:6" ht="12.75">
      <c r="A58" s="3"/>
      <c r="B58" s="2"/>
      <c r="C58" s="67" t="s">
        <v>114</v>
      </c>
      <c r="D58" s="28">
        <v>1</v>
      </c>
      <c r="E58" s="71" t="s">
        <v>93</v>
      </c>
      <c r="F58" s="26"/>
    </row>
    <row r="59" spans="1:6" ht="12.75">
      <c r="A59" s="41"/>
      <c r="B59" s="2"/>
      <c r="C59" s="67" t="s">
        <v>115</v>
      </c>
      <c r="D59" s="28"/>
      <c r="E59" s="67" t="s">
        <v>94</v>
      </c>
      <c r="F59" s="42"/>
    </row>
    <row r="60" spans="1:6" ht="13.5" thickBot="1">
      <c r="A60" s="43"/>
      <c r="B60" s="44"/>
      <c r="C60" s="69"/>
      <c r="D60" s="45"/>
      <c r="E60" s="69"/>
      <c r="F60" s="46"/>
    </row>
    <row r="61" spans="1:6" ht="13.5" thickBot="1">
      <c r="A61" s="2"/>
      <c r="B61" s="2"/>
      <c r="C61" s="28"/>
      <c r="D61" s="28"/>
      <c r="E61" s="68"/>
      <c r="F61" s="28"/>
    </row>
    <row r="62" spans="1:6" ht="12.75">
      <c r="A62" s="81" t="s">
        <v>11</v>
      </c>
      <c r="B62" s="1"/>
      <c r="C62" s="37">
        <v>2</v>
      </c>
      <c r="D62" s="37"/>
      <c r="E62" s="37">
        <v>5</v>
      </c>
      <c r="F62" s="40"/>
    </row>
    <row r="63" spans="1:6" ht="18">
      <c r="A63" s="82"/>
      <c r="B63" s="2"/>
      <c r="C63" s="4" t="str">
        <f>VLOOKUP(C62,$AA$107:$AB$111,2)</f>
        <v>Bródy,Ajka</v>
      </c>
      <c r="D63" s="28"/>
      <c r="E63" s="4" t="str">
        <f>VLOOKUP(E62,$AA$107:$AB$111,2)</f>
        <v>Vas-Vill,Sopron</v>
      </c>
      <c r="F63" s="26"/>
    </row>
    <row r="64" spans="1:33" ht="18.75">
      <c r="A64" s="3"/>
      <c r="B64" s="2"/>
      <c r="C64" s="4">
        <f>SUM(D65:D70)</f>
        <v>2</v>
      </c>
      <c r="D64" s="28" t="s">
        <v>12</v>
      </c>
      <c r="E64" s="4">
        <f>SUM(F65:F71)</f>
        <v>4</v>
      </c>
      <c r="F64" s="26"/>
      <c r="AD64" s="72"/>
      <c r="AE64" s="72"/>
      <c r="AF64" s="73"/>
      <c r="AG64" s="73"/>
    </row>
    <row r="65" spans="1:33" ht="18.75">
      <c r="A65" s="5" t="s">
        <v>10</v>
      </c>
      <c r="B65" s="2"/>
      <c r="C65" s="67" t="s">
        <v>96</v>
      </c>
      <c r="D65" s="28"/>
      <c r="E65" s="67" t="s">
        <v>103</v>
      </c>
      <c r="F65" s="26">
        <v>3</v>
      </c>
      <c r="AD65" s="72"/>
      <c r="AE65" s="72"/>
      <c r="AF65" s="73"/>
      <c r="AG65" s="73"/>
    </row>
    <row r="66" spans="1:33" ht="18.75">
      <c r="A66" s="3"/>
      <c r="B66" s="2"/>
      <c r="C66" s="67" t="s">
        <v>97</v>
      </c>
      <c r="D66" s="28"/>
      <c r="E66" s="67" t="s">
        <v>104</v>
      </c>
      <c r="F66" s="26"/>
      <c r="AD66" s="72"/>
      <c r="AE66" s="72"/>
      <c r="AF66" s="73"/>
      <c r="AG66" s="73"/>
    </row>
    <row r="67" spans="1:33" ht="18.75">
      <c r="A67" s="3"/>
      <c r="B67" s="2"/>
      <c r="C67" s="67" t="s">
        <v>98</v>
      </c>
      <c r="D67" s="28">
        <v>1</v>
      </c>
      <c r="E67" s="67" t="s">
        <v>105</v>
      </c>
      <c r="F67" s="26"/>
      <c r="AD67" s="72"/>
      <c r="AE67" s="72"/>
      <c r="AF67" s="73"/>
      <c r="AG67" s="73"/>
    </row>
    <row r="68" spans="1:33" ht="18.75">
      <c r="A68" s="3"/>
      <c r="B68" s="2"/>
      <c r="C68" s="67" t="s">
        <v>99</v>
      </c>
      <c r="D68" s="28">
        <v>1</v>
      </c>
      <c r="E68" s="67" t="s">
        <v>107</v>
      </c>
      <c r="F68" s="26"/>
      <c r="AD68" s="72"/>
      <c r="AE68" s="72"/>
      <c r="AF68" s="73"/>
      <c r="AG68" s="73"/>
    </row>
    <row r="69" spans="1:33" ht="18.75">
      <c r="A69" s="3"/>
      <c r="B69" s="2"/>
      <c r="C69" s="67"/>
      <c r="D69" s="28"/>
      <c r="E69" s="67" t="s">
        <v>106</v>
      </c>
      <c r="F69" s="26">
        <v>1</v>
      </c>
      <c r="AD69" s="72"/>
      <c r="AE69" s="72"/>
      <c r="AF69" s="73"/>
      <c r="AG69" s="73"/>
    </row>
    <row r="70" spans="1:33" ht="18.75">
      <c r="A70" s="3"/>
      <c r="B70" s="2"/>
      <c r="C70" s="67"/>
      <c r="D70" s="28"/>
      <c r="E70" s="67"/>
      <c r="F70" s="26"/>
      <c r="AD70" s="72"/>
      <c r="AE70" s="72"/>
      <c r="AF70" s="73"/>
      <c r="AG70" s="73"/>
    </row>
    <row r="71" spans="1:33" ht="19.5" thickBot="1">
      <c r="A71" s="6"/>
      <c r="B71" s="7"/>
      <c r="C71" s="69"/>
      <c r="D71" s="38"/>
      <c r="E71" s="69"/>
      <c r="F71" s="27"/>
      <c r="AD71" s="72"/>
      <c r="AE71" s="72"/>
      <c r="AF71" s="73"/>
      <c r="AG71" s="73"/>
    </row>
    <row r="72" spans="30:33" ht="19.5" thickBot="1">
      <c r="AD72" s="72"/>
      <c r="AE72" s="72"/>
      <c r="AF72" s="73"/>
      <c r="AG72" s="73"/>
    </row>
    <row r="73" spans="1:33" ht="18.75">
      <c r="A73" s="81" t="s">
        <v>29</v>
      </c>
      <c r="B73" s="1"/>
      <c r="C73" s="37">
        <v>1</v>
      </c>
      <c r="D73" s="37"/>
      <c r="E73" s="37">
        <v>3</v>
      </c>
      <c r="F73" s="40"/>
      <c r="AD73" s="72"/>
      <c r="AE73" s="72"/>
      <c r="AF73" s="73"/>
      <c r="AG73" s="73"/>
    </row>
    <row r="74" spans="1:6" ht="18">
      <c r="A74" s="82"/>
      <c r="B74" s="2"/>
      <c r="C74" s="4" t="str">
        <f>VLOOKUP(C73,$AA$107:$AB$111,2)</f>
        <v>Eötvös,Tata</v>
      </c>
      <c r="D74" s="28"/>
      <c r="E74" s="4" t="str">
        <f>VLOOKUP(E73,$AA$107:$AB$111,2)</f>
        <v>Szt,Erzsébet,Esztergom</v>
      </c>
      <c r="F74" s="26"/>
    </row>
    <row r="75" spans="1:6" ht="18">
      <c r="A75" s="3"/>
      <c r="B75" s="2"/>
      <c r="C75" s="4">
        <f>SUM(D76:D81)</f>
        <v>3</v>
      </c>
      <c r="D75" s="28" t="s">
        <v>12</v>
      </c>
      <c r="E75" s="4">
        <f>SUM(F76:F82)</f>
        <v>2</v>
      </c>
      <c r="F75" s="26"/>
    </row>
    <row r="76" spans="1:6" ht="12.75">
      <c r="A76" s="5" t="s">
        <v>10</v>
      </c>
      <c r="B76" s="2"/>
      <c r="C76" s="67" t="s">
        <v>83</v>
      </c>
      <c r="D76" s="28"/>
      <c r="E76" s="67" t="s">
        <v>108</v>
      </c>
      <c r="F76" s="26"/>
    </row>
    <row r="77" spans="1:6" ht="12.75">
      <c r="A77" s="3"/>
      <c r="B77" s="2"/>
      <c r="C77" s="67" t="s">
        <v>100</v>
      </c>
      <c r="D77" s="28"/>
      <c r="E77" s="67" t="s">
        <v>109</v>
      </c>
      <c r="F77" s="26"/>
    </row>
    <row r="78" spans="1:6" ht="12.75">
      <c r="A78" s="3"/>
      <c r="B78" s="2"/>
      <c r="C78" s="67" t="s">
        <v>101</v>
      </c>
      <c r="D78" s="28">
        <v>1</v>
      </c>
      <c r="E78" s="67" t="s">
        <v>110</v>
      </c>
      <c r="F78" s="26">
        <v>1</v>
      </c>
    </row>
    <row r="79" spans="1:6" ht="12.75">
      <c r="A79" s="3"/>
      <c r="B79" s="2"/>
      <c r="C79" s="67" t="s">
        <v>102</v>
      </c>
      <c r="D79" s="28"/>
      <c r="E79" s="67" t="s">
        <v>111</v>
      </c>
      <c r="F79" s="26">
        <v>1</v>
      </c>
    </row>
    <row r="80" spans="1:6" ht="12.75">
      <c r="A80" s="3"/>
      <c r="B80" s="2"/>
      <c r="C80" s="67" t="s">
        <v>114</v>
      </c>
      <c r="D80" s="28">
        <v>2</v>
      </c>
      <c r="E80" s="68" t="s">
        <v>112</v>
      </c>
      <c r="F80" s="26"/>
    </row>
    <row r="81" spans="1:6" ht="12.75">
      <c r="A81" s="3"/>
      <c r="B81" s="2"/>
      <c r="C81" s="67" t="s">
        <v>115</v>
      </c>
      <c r="D81" s="28"/>
      <c r="E81" s="68" t="s">
        <v>122</v>
      </c>
      <c r="F81" s="26"/>
    </row>
    <row r="82" spans="1:6" ht="13.5" thickBot="1">
      <c r="A82" s="6"/>
      <c r="B82" s="7"/>
      <c r="C82" s="69"/>
      <c r="D82" s="38"/>
      <c r="E82" s="69"/>
      <c r="F82" s="27"/>
    </row>
    <row r="83" ht="13.5" thickBot="1"/>
    <row r="84" spans="1:6" ht="12.75">
      <c r="A84" s="81" t="s">
        <v>30</v>
      </c>
      <c r="B84" s="1"/>
      <c r="C84" s="37">
        <v>5</v>
      </c>
      <c r="D84" s="37"/>
      <c r="E84" s="37">
        <v>4</v>
      </c>
      <c r="F84" s="40"/>
    </row>
    <row r="85" spans="1:6" ht="18">
      <c r="A85" s="82"/>
      <c r="B85" s="2"/>
      <c r="C85" s="4" t="str">
        <f>VLOOKUP(C84,$AA$107:$AB$111,2)</f>
        <v>Vas-Vill,Sopron</v>
      </c>
      <c r="D85" s="28"/>
      <c r="E85" s="4" t="str">
        <f>VLOOKUP(E84,$AA$107:$AB$111,2)</f>
        <v>Széchenyi,Komárom</v>
      </c>
      <c r="F85" s="26"/>
    </row>
    <row r="86" spans="1:6" ht="18">
      <c r="A86" s="3"/>
      <c r="B86" s="2"/>
      <c r="C86" s="4">
        <f>SUM(D87:D92)</f>
        <v>1</v>
      </c>
      <c r="D86" s="28" t="s">
        <v>12</v>
      </c>
      <c r="E86" s="4">
        <f>SUM(F87:F93)</f>
        <v>2</v>
      </c>
      <c r="F86" s="26"/>
    </row>
    <row r="87" spans="1:6" ht="12.75">
      <c r="A87" s="5" t="s">
        <v>10</v>
      </c>
      <c r="B87" s="2"/>
      <c r="C87" s="67" t="s">
        <v>103</v>
      </c>
      <c r="D87" s="28"/>
      <c r="E87" s="67" t="s">
        <v>89</v>
      </c>
      <c r="F87" s="26">
        <v>1</v>
      </c>
    </row>
    <row r="88" spans="1:6" ht="12.75">
      <c r="A88" s="3"/>
      <c r="B88" s="2"/>
      <c r="C88" s="67" t="s">
        <v>104</v>
      </c>
      <c r="D88" s="28">
        <v>1</v>
      </c>
      <c r="E88" s="71" t="s">
        <v>90</v>
      </c>
      <c r="F88" s="26">
        <v>1</v>
      </c>
    </row>
    <row r="89" spans="1:6" ht="12.75">
      <c r="A89" s="3"/>
      <c r="B89" s="2"/>
      <c r="C89" s="67" t="s">
        <v>105</v>
      </c>
      <c r="D89" s="28"/>
      <c r="E89" s="71" t="s">
        <v>91</v>
      </c>
      <c r="F89" s="26"/>
    </row>
    <row r="90" spans="1:6" ht="12.75">
      <c r="A90" s="3"/>
      <c r="B90" s="2"/>
      <c r="C90" s="67" t="s">
        <v>107</v>
      </c>
      <c r="D90" s="28"/>
      <c r="E90" s="71" t="s">
        <v>92</v>
      </c>
      <c r="F90" s="26"/>
    </row>
    <row r="91" spans="1:6" ht="12.75">
      <c r="A91" s="3"/>
      <c r="B91" s="2"/>
      <c r="C91" s="67" t="s">
        <v>106</v>
      </c>
      <c r="D91" s="28"/>
      <c r="E91" s="71" t="s">
        <v>93</v>
      </c>
      <c r="F91" s="26"/>
    </row>
    <row r="92" spans="1:6" ht="12.75">
      <c r="A92" s="3"/>
      <c r="B92" s="2"/>
      <c r="C92" s="67"/>
      <c r="D92" s="28"/>
      <c r="E92" s="67" t="s">
        <v>94</v>
      </c>
      <c r="F92" s="26"/>
    </row>
    <row r="93" spans="1:6" ht="13.5" thickBot="1">
      <c r="A93" s="6"/>
      <c r="B93" s="7"/>
      <c r="C93" s="69"/>
      <c r="D93" s="38"/>
      <c r="E93" s="69"/>
      <c r="F93" s="27"/>
    </row>
    <row r="94" ht="13.5" thickBot="1"/>
    <row r="95" spans="1:6" ht="12.75">
      <c r="A95" s="81" t="s">
        <v>31</v>
      </c>
      <c r="B95" s="1"/>
      <c r="C95" s="37">
        <v>2</v>
      </c>
      <c r="D95" s="37"/>
      <c r="E95" s="37">
        <v>3</v>
      </c>
      <c r="F95" s="40"/>
    </row>
    <row r="96" spans="1:6" ht="18">
      <c r="A96" s="82"/>
      <c r="B96" s="2"/>
      <c r="C96" s="4" t="str">
        <f>VLOOKUP(C95,$AA$107:$AB$111,2)</f>
        <v>Bródy,Ajka</v>
      </c>
      <c r="D96" s="28"/>
      <c r="E96" s="4" t="str">
        <f>VLOOKUP(E95,$AA$107:$AB$111,2)</f>
        <v>Szt,Erzsébet,Esztergom</v>
      </c>
      <c r="F96" s="26"/>
    </row>
    <row r="97" spans="1:6" ht="18">
      <c r="A97" s="3"/>
      <c r="B97" s="2"/>
      <c r="C97" s="4">
        <f>SUM(D98:D103)</f>
        <v>2</v>
      </c>
      <c r="D97" s="28" t="s">
        <v>12</v>
      </c>
      <c r="E97" s="4">
        <f>SUM(F98:F104)</f>
        <v>8</v>
      </c>
      <c r="F97" s="26"/>
    </row>
    <row r="98" spans="1:6" ht="12.75">
      <c r="A98" s="5" t="s">
        <v>10</v>
      </c>
      <c r="B98" s="2"/>
      <c r="C98" s="67" t="s">
        <v>96</v>
      </c>
      <c r="D98" s="28"/>
      <c r="E98" s="67" t="s">
        <v>108</v>
      </c>
      <c r="F98" s="26">
        <v>4</v>
      </c>
    </row>
    <row r="99" spans="1:6" ht="12.75">
      <c r="A99" s="3"/>
      <c r="B99" s="2"/>
      <c r="C99" s="67" t="s">
        <v>97</v>
      </c>
      <c r="D99" s="28"/>
      <c r="E99" s="67" t="s">
        <v>109</v>
      </c>
      <c r="F99" s="26"/>
    </row>
    <row r="100" spans="1:6" ht="12.75">
      <c r="A100" s="3"/>
      <c r="B100" s="2"/>
      <c r="C100" s="67" t="s">
        <v>98</v>
      </c>
      <c r="D100" s="28"/>
      <c r="E100" s="67" t="s">
        <v>110</v>
      </c>
      <c r="F100" s="26">
        <v>2</v>
      </c>
    </row>
    <row r="101" spans="1:6" ht="12.75">
      <c r="A101" s="3"/>
      <c r="B101" s="2"/>
      <c r="C101" s="67" t="s">
        <v>99</v>
      </c>
      <c r="D101" s="28">
        <v>2</v>
      </c>
      <c r="E101" s="67" t="s">
        <v>111</v>
      </c>
      <c r="F101" s="26">
        <v>1</v>
      </c>
    </row>
    <row r="102" spans="1:6" ht="12.75">
      <c r="A102" s="3"/>
      <c r="B102" s="2"/>
      <c r="C102" s="67"/>
      <c r="D102" s="28"/>
      <c r="E102" s="68" t="s">
        <v>112</v>
      </c>
      <c r="F102" s="26">
        <v>1</v>
      </c>
    </row>
    <row r="103" spans="1:6" ht="12.75">
      <c r="A103" s="3"/>
      <c r="B103" s="2"/>
      <c r="C103" s="67"/>
      <c r="D103" s="28"/>
      <c r="E103" s="68" t="s">
        <v>113</v>
      </c>
      <c r="F103" s="26"/>
    </row>
    <row r="104" spans="1:6" ht="13.5" thickBot="1">
      <c r="A104" s="6"/>
      <c r="B104" s="7"/>
      <c r="C104" s="69"/>
      <c r="D104" s="38"/>
      <c r="E104" s="69"/>
      <c r="F104" s="27"/>
    </row>
    <row r="107" spans="27:41" ht="12.75">
      <c r="AA107" s="32">
        <v>1</v>
      </c>
      <c r="AB107" t="s">
        <v>77</v>
      </c>
      <c r="AE107" s="74">
        <v>1</v>
      </c>
      <c r="AF107" s="99" t="s">
        <v>72</v>
      </c>
      <c r="AG107" s="100"/>
      <c r="AH107" s="100"/>
      <c r="AI107" s="100"/>
      <c r="AJ107" s="100"/>
      <c r="AK107" s="100"/>
      <c r="AL107" s="100"/>
      <c r="AM107" s="100"/>
      <c r="AN107" s="100"/>
      <c r="AO107" s="100"/>
    </row>
    <row r="108" spans="27:41" ht="12.75">
      <c r="AA108" s="32">
        <v>2</v>
      </c>
      <c r="AB108" t="s">
        <v>78</v>
      </c>
      <c r="AE108" s="75">
        <v>2</v>
      </c>
      <c r="AF108" s="97" t="s">
        <v>74</v>
      </c>
      <c r="AG108" s="101"/>
      <c r="AH108" s="101"/>
      <c r="AI108" s="101"/>
      <c r="AJ108" s="101"/>
      <c r="AK108" s="101"/>
      <c r="AL108" s="101"/>
      <c r="AM108" s="101"/>
      <c r="AN108" s="101"/>
      <c r="AO108" s="101"/>
    </row>
    <row r="109" spans="27:41" ht="12.75">
      <c r="AA109" s="32">
        <v>3</v>
      </c>
      <c r="AB109" t="s">
        <v>76</v>
      </c>
      <c r="AE109" s="75">
        <v>3</v>
      </c>
      <c r="AF109" s="97" t="s">
        <v>71</v>
      </c>
      <c r="AG109" s="98"/>
      <c r="AH109" s="98"/>
      <c r="AI109" s="98"/>
      <c r="AJ109" s="98"/>
      <c r="AK109" s="98"/>
      <c r="AL109" s="98"/>
      <c r="AM109" s="98"/>
      <c r="AN109" s="98"/>
      <c r="AO109" s="98"/>
    </row>
    <row r="110" spans="27:41" ht="12.75">
      <c r="AA110" s="32">
        <v>4</v>
      </c>
      <c r="AB110" t="s">
        <v>82</v>
      </c>
      <c r="AE110" s="75">
        <v>4</v>
      </c>
      <c r="AF110" s="97" t="s">
        <v>73</v>
      </c>
      <c r="AG110" s="101"/>
      <c r="AH110" s="101"/>
      <c r="AI110" s="101"/>
      <c r="AJ110" s="101"/>
      <c r="AK110" s="101"/>
      <c r="AL110" s="101"/>
      <c r="AM110" s="101"/>
      <c r="AN110" s="101"/>
      <c r="AO110" s="101"/>
    </row>
    <row r="111" spans="27:41" ht="12.75">
      <c r="AA111" s="32">
        <v>5</v>
      </c>
      <c r="AB111" t="s">
        <v>79</v>
      </c>
      <c r="AE111" s="76">
        <v>5</v>
      </c>
      <c r="AF111" s="95" t="s">
        <v>75</v>
      </c>
      <c r="AG111" s="96"/>
      <c r="AH111" s="96"/>
      <c r="AI111" s="96"/>
      <c r="AJ111" s="96"/>
      <c r="AK111" s="96"/>
      <c r="AL111" s="96"/>
      <c r="AM111" s="96"/>
      <c r="AN111" s="96"/>
      <c r="AO111" s="96"/>
    </row>
  </sheetData>
  <sheetProtection/>
  <mergeCells count="19">
    <mergeCell ref="A21:A22"/>
    <mergeCell ref="A31:A32"/>
    <mergeCell ref="A84:A85"/>
    <mergeCell ref="A95:A96"/>
    <mergeCell ref="AF111:AO111"/>
    <mergeCell ref="AF109:AO109"/>
    <mergeCell ref="AF107:AO107"/>
    <mergeCell ref="AF110:AO110"/>
    <mergeCell ref="AF108:AO108"/>
    <mergeCell ref="A41:A42"/>
    <mergeCell ref="A51:A52"/>
    <mergeCell ref="AC10:AE11"/>
    <mergeCell ref="AC1:AF2"/>
    <mergeCell ref="A62:A63"/>
    <mergeCell ref="A73:A74"/>
    <mergeCell ref="Q1:T2"/>
    <mergeCell ref="R10:U12"/>
    <mergeCell ref="A1:A2"/>
    <mergeCell ref="A11:A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brody</cp:lastModifiedBy>
  <dcterms:created xsi:type="dcterms:W3CDTF">2009-11-21T13:17:01Z</dcterms:created>
  <dcterms:modified xsi:type="dcterms:W3CDTF">2015-11-30T18:14:54Z</dcterms:modified>
  <cp:category/>
  <cp:version/>
  <cp:contentType/>
  <cp:contentStatus/>
</cp:coreProperties>
</file>